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390" yWindow="690" windowWidth="12135" windowHeight="8970"/>
  </bookViews>
  <sheets>
    <sheet name="Документ" sheetId="2" r:id="rId1"/>
  </sheets>
  <calcPr calcId="145621"/>
</workbook>
</file>

<file path=xl/calcChain.xml><?xml version="1.0" encoding="utf-8"?>
<calcChain xmlns="http://schemas.openxmlformats.org/spreadsheetml/2006/main">
  <c r="N98" i="2" l="1"/>
  <c r="M98" i="2"/>
  <c r="J98" i="2"/>
  <c r="J123" i="2"/>
  <c r="I98" i="2"/>
  <c r="N134" i="2"/>
  <c r="M134" i="2"/>
  <c r="J134" i="2"/>
  <c r="K136" i="2"/>
  <c r="L136" i="2"/>
  <c r="K137" i="2"/>
  <c r="L137" i="2"/>
  <c r="K138" i="2"/>
  <c r="L138" i="2"/>
  <c r="L135" i="2"/>
  <c r="K135" i="2"/>
  <c r="N124" i="2"/>
  <c r="M124" i="2"/>
  <c r="J124" i="2"/>
  <c r="N120" i="2"/>
  <c r="M120" i="2"/>
  <c r="J120" i="2"/>
  <c r="N44" i="2" l="1"/>
  <c r="M44" i="2"/>
  <c r="I124" i="2" l="1"/>
  <c r="J60" i="2" l="1"/>
  <c r="M60" i="2" s="1"/>
  <c r="N60" i="2" s="1"/>
  <c r="J61" i="2"/>
  <c r="M61" i="2" s="1"/>
  <c r="N61" i="2" s="1"/>
  <c r="J62" i="2"/>
  <c r="M62" i="2" s="1"/>
  <c r="N62" i="2" s="1"/>
  <c r="J63" i="2"/>
  <c r="M63" i="2" s="1"/>
  <c r="N63" i="2" s="1"/>
  <c r="J64" i="2"/>
  <c r="M64" i="2" s="1"/>
  <c r="N64" i="2" s="1"/>
  <c r="J65" i="2"/>
  <c r="M65" i="2" s="1"/>
  <c r="N65" i="2" s="1"/>
  <c r="J66" i="2"/>
  <c r="M66" i="2" s="1"/>
  <c r="N66" i="2" s="1"/>
  <c r="J67" i="2"/>
  <c r="M67" i="2" s="1"/>
  <c r="N67" i="2" s="1"/>
  <c r="J68" i="2"/>
  <c r="M68" i="2" s="1"/>
  <c r="N68" i="2" s="1"/>
  <c r="J69" i="2"/>
  <c r="M69" i="2" s="1"/>
  <c r="N69" i="2" s="1"/>
  <c r="J70" i="2"/>
  <c r="M70" i="2" s="1"/>
  <c r="N70" i="2" s="1"/>
  <c r="J71" i="2"/>
  <c r="M71" i="2" s="1"/>
  <c r="N71" i="2" s="1"/>
  <c r="J72" i="2"/>
  <c r="M72" i="2" s="1"/>
  <c r="N72" i="2" s="1"/>
  <c r="J73" i="2"/>
  <c r="M73" i="2" s="1"/>
  <c r="N73" i="2" s="1"/>
  <c r="J74" i="2"/>
  <c r="M74" i="2" s="1"/>
  <c r="N74" i="2" s="1"/>
  <c r="J75" i="2"/>
  <c r="M75" i="2" s="1"/>
  <c r="N75" i="2" s="1"/>
  <c r="J76" i="2"/>
  <c r="M76" i="2" s="1"/>
  <c r="N76" i="2" s="1"/>
  <c r="J77" i="2"/>
  <c r="M77" i="2" s="1"/>
  <c r="N77" i="2" s="1"/>
  <c r="J78" i="2"/>
  <c r="M78" i="2" s="1"/>
  <c r="N78" i="2" s="1"/>
  <c r="J79" i="2"/>
  <c r="M79" i="2" s="1"/>
  <c r="N79" i="2" s="1"/>
  <c r="J80" i="2"/>
  <c r="M80" i="2" s="1"/>
  <c r="N80" i="2" s="1"/>
  <c r="J81" i="2"/>
  <c r="M81" i="2" s="1"/>
  <c r="N81" i="2" s="1"/>
  <c r="J82" i="2"/>
  <c r="M82" i="2" s="1"/>
  <c r="N82" i="2" s="1"/>
  <c r="J83" i="2"/>
  <c r="M83" i="2" s="1"/>
  <c r="N83" i="2" s="1"/>
  <c r="J84" i="2"/>
  <c r="M84" i="2" s="1"/>
  <c r="N84" i="2" s="1"/>
  <c r="J85" i="2"/>
  <c r="M85" i="2" s="1"/>
  <c r="N85" i="2" s="1"/>
  <c r="J86" i="2"/>
  <c r="M86" i="2" s="1"/>
  <c r="N86" i="2" s="1"/>
  <c r="J87" i="2"/>
  <c r="M87" i="2" s="1"/>
  <c r="N87" i="2" s="1"/>
  <c r="J88" i="2"/>
  <c r="M88" i="2" s="1"/>
  <c r="N88" i="2" s="1"/>
  <c r="J89" i="2"/>
  <c r="M89" i="2" s="1"/>
  <c r="N89" i="2" s="1"/>
  <c r="J90" i="2"/>
  <c r="M90" i="2" s="1"/>
  <c r="N90" i="2" s="1"/>
  <c r="J91" i="2"/>
  <c r="M91" i="2" s="1"/>
  <c r="N91" i="2" s="1"/>
  <c r="J92" i="2"/>
  <c r="M92" i="2" s="1"/>
  <c r="N92" i="2" s="1"/>
  <c r="J93" i="2"/>
  <c r="M93" i="2" s="1"/>
  <c r="N93" i="2" s="1"/>
  <c r="J94" i="2"/>
  <c r="M94" i="2" s="1"/>
  <c r="N94" i="2" s="1"/>
  <c r="J59" i="2"/>
  <c r="M59" i="2" s="1"/>
  <c r="N59" i="2" s="1"/>
  <c r="N51" i="2"/>
  <c r="M51" i="2"/>
  <c r="J51" i="2"/>
  <c r="M47" i="2"/>
  <c r="N47" i="2" s="1"/>
  <c r="M48" i="2"/>
  <c r="N48" i="2" s="1"/>
  <c r="M49" i="2"/>
  <c r="N49" i="2" s="1"/>
  <c r="M46" i="2"/>
  <c r="N46" i="2" s="1"/>
  <c r="N43" i="2"/>
  <c r="M43" i="2"/>
  <c r="M42" i="2"/>
  <c r="N42" i="2" s="1"/>
  <c r="N32" i="2"/>
  <c r="M32" i="2"/>
  <c r="N31" i="2"/>
  <c r="M31" i="2"/>
  <c r="N29" i="2"/>
  <c r="M29" i="2"/>
  <c r="N28" i="2"/>
  <c r="M28" i="2"/>
  <c r="J16" i="2"/>
  <c r="K69" i="2" l="1"/>
  <c r="I37" i="2"/>
  <c r="C37" i="2"/>
  <c r="L43" i="2"/>
  <c r="I9" i="2"/>
  <c r="C142" i="2"/>
  <c r="L139" i="2"/>
  <c r="D134" i="2"/>
  <c r="E134" i="2"/>
  <c r="F134" i="2"/>
  <c r="G134" i="2"/>
  <c r="H134" i="2"/>
  <c r="I134" i="2"/>
  <c r="C134" i="2"/>
  <c r="L132" i="2"/>
  <c r="L130" i="2"/>
  <c r="L69" i="2"/>
  <c r="L65" i="2"/>
  <c r="C58" i="2"/>
  <c r="L50" i="2"/>
  <c r="C21" i="2"/>
  <c r="C9" i="2"/>
  <c r="C16" i="2"/>
  <c r="I16" i="2"/>
  <c r="I21" i="2"/>
  <c r="J21" i="2"/>
  <c r="M16" i="2"/>
  <c r="N16" i="2"/>
  <c r="K129" i="2" l="1"/>
  <c r="N105" i="2"/>
  <c r="M105" i="2"/>
  <c r="J105" i="2"/>
  <c r="K44" i="2"/>
  <c r="L14" i="2"/>
  <c r="K14" i="2"/>
  <c r="L22" i="2"/>
  <c r="K22" i="2"/>
  <c r="J58" i="2"/>
  <c r="M58" i="2"/>
  <c r="N58" i="2"/>
  <c r="D34" i="2"/>
  <c r="E34" i="2"/>
  <c r="F34" i="2"/>
  <c r="G34" i="2"/>
  <c r="H34" i="2"/>
  <c r="I34" i="2"/>
  <c r="N21" i="2"/>
  <c r="M21" i="2"/>
  <c r="D21" i="2"/>
  <c r="E21" i="2"/>
  <c r="F21" i="2"/>
  <c r="G21" i="2"/>
  <c r="H21" i="2"/>
  <c r="N9" i="2"/>
  <c r="M9" i="2"/>
  <c r="J9" i="2"/>
  <c r="H9" i="2"/>
  <c r="G9" i="2"/>
  <c r="F9" i="2"/>
  <c r="E9" i="2"/>
  <c r="D9" i="2"/>
  <c r="C123" i="2"/>
  <c r="C105" i="2"/>
  <c r="C99" i="2"/>
  <c r="C45" i="2"/>
  <c r="K9" i="2" l="1"/>
  <c r="L10" i="2"/>
  <c r="L11" i="2"/>
  <c r="L12" i="2"/>
  <c r="L13" i="2"/>
  <c r="L17" i="2"/>
  <c r="L18" i="2"/>
  <c r="L19" i="2"/>
  <c r="L20" i="2"/>
  <c r="L23" i="2"/>
  <c r="L24" i="2"/>
  <c r="L25" i="2"/>
  <c r="L27" i="2"/>
  <c r="L28" i="2"/>
  <c r="L29" i="2"/>
  <c r="L31" i="2"/>
  <c r="L32" i="2"/>
  <c r="L33" i="2"/>
  <c r="L35" i="2"/>
  <c r="L36" i="2"/>
  <c r="L38" i="2"/>
  <c r="L39" i="2"/>
  <c r="L40" i="2"/>
  <c r="L41" i="2"/>
  <c r="L42" i="2"/>
  <c r="L44" i="2"/>
  <c r="L46" i="2"/>
  <c r="L47" i="2"/>
  <c r="L48" i="2"/>
  <c r="L49" i="2"/>
  <c r="L52" i="2"/>
  <c r="L53" i="2"/>
  <c r="L55" i="2"/>
  <c r="L56" i="2"/>
  <c r="L57" i="2"/>
  <c r="L59" i="2"/>
  <c r="L60" i="2"/>
  <c r="L61" i="2"/>
  <c r="L62" i="2"/>
  <c r="L63" i="2"/>
  <c r="L64" i="2"/>
  <c r="L66" i="2"/>
  <c r="L67" i="2"/>
  <c r="L68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6" i="2"/>
  <c r="L97" i="2"/>
  <c r="L100" i="2"/>
  <c r="L102" i="2"/>
  <c r="L103" i="2"/>
  <c r="L104" i="2"/>
  <c r="L107" i="2"/>
  <c r="L108" i="2"/>
  <c r="L109" i="2"/>
  <c r="L110" i="2"/>
  <c r="L111" i="2"/>
  <c r="L113" i="2"/>
  <c r="L115" i="2"/>
  <c r="L116" i="2"/>
  <c r="L117" i="2"/>
  <c r="L118" i="2"/>
  <c r="L119" i="2"/>
  <c r="L120" i="2"/>
  <c r="L122" i="2"/>
  <c r="L124" i="2"/>
  <c r="L125" i="2"/>
  <c r="L126" i="2"/>
  <c r="L127" i="2"/>
  <c r="L128" i="2"/>
  <c r="L129" i="2"/>
  <c r="L131" i="2"/>
  <c r="L133" i="2"/>
  <c r="L134" i="2"/>
  <c r="L141" i="2"/>
  <c r="L143" i="2"/>
  <c r="K141" i="2"/>
  <c r="K143" i="2"/>
  <c r="K140" i="2"/>
  <c r="K139" i="2"/>
  <c r="K134" i="2" s="1"/>
  <c r="K125" i="2"/>
  <c r="K126" i="2"/>
  <c r="K127" i="2"/>
  <c r="K128" i="2"/>
  <c r="K131" i="2"/>
  <c r="K133" i="2"/>
  <c r="K124" i="2"/>
  <c r="K108" i="2"/>
  <c r="K109" i="2"/>
  <c r="K110" i="2"/>
  <c r="K111" i="2"/>
  <c r="K113" i="2"/>
  <c r="K115" i="2"/>
  <c r="K116" i="2"/>
  <c r="K117" i="2"/>
  <c r="K118" i="2"/>
  <c r="K119" i="2"/>
  <c r="K120" i="2"/>
  <c r="K122" i="2"/>
  <c r="K107" i="2"/>
  <c r="K102" i="2"/>
  <c r="K103" i="2"/>
  <c r="K104" i="2"/>
  <c r="K100" i="2"/>
  <c r="K97" i="2"/>
  <c r="K96" i="2"/>
  <c r="K60" i="2"/>
  <c r="K61" i="2"/>
  <c r="K62" i="2"/>
  <c r="K63" i="2"/>
  <c r="K64" i="2"/>
  <c r="K66" i="2"/>
  <c r="K67" i="2"/>
  <c r="K68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59" i="2"/>
  <c r="K56" i="2"/>
  <c r="K57" i="2"/>
  <c r="K55" i="2"/>
  <c r="K53" i="2"/>
  <c r="K52" i="2"/>
  <c r="K47" i="2"/>
  <c r="K48" i="2"/>
  <c r="K49" i="2"/>
  <c r="K46" i="2"/>
  <c r="K40" i="2"/>
  <c r="K41" i="2"/>
  <c r="K42" i="2"/>
  <c r="K39" i="2"/>
  <c r="K35" i="2"/>
  <c r="K34" i="2"/>
  <c r="K32" i="2"/>
  <c r="K31" i="2"/>
  <c r="K28" i="2"/>
  <c r="K29" i="2"/>
  <c r="K27" i="2"/>
  <c r="K24" i="2"/>
  <c r="K25" i="2"/>
  <c r="K23" i="2"/>
  <c r="K17" i="2"/>
  <c r="K18" i="2"/>
  <c r="K19" i="2"/>
  <c r="K20" i="2"/>
  <c r="K11" i="2"/>
  <c r="K12" i="2"/>
  <c r="K13" i="2"/>
  <c r="K10" i="2"/>
  <c r="I123" i="2"/>
  <c r="K142" i="2"/>
  <c r="I105" i="2"/>
  <c r="D105" i="2"/>
  <c r="E105" i="2"/>
  <c r="F105" i="2"/>
  <c r="G105" i="2"/>
  <c r="H105" i="2"/>
  <c r="I99" i="2"/>
  <c r="I58" i="2"/>
  <c r="D95" i="2"/>
  <c r="E95" i="2"/>
  <c r="F95" i="2"/>
  <c r="G95" i="2"/>
  <c r="H95" i="2"/>
  <c r="I95" i="2"/>
  <c r="D54" i="2"/>
  <c r="E54" i="2"/>
  <c r="F54" i="2"/>
  <c r="G54" i="2"/>
  <c r="H54" i="2"/>
  <c r="I54" i="2"/>
  <c r="D51" i="2"/>
  <c r="E51" i="2"/>
  <c r="F51" i="2"/>
  <c r="G51" i="2"/>
  <c r="H51" i="2"/>
  <c r="I51" i="2"/>
  <c r="K51" i="2" s="1"/>
  <c r="D45" i="2"/>
  <c r="E45" i="2"/>
  <c r="F45" i="2"/>
  <c r="G45" i="2"/>
  <c r="H45" i="2"/>
  <c r="I45" i="2"/>
  <c r="D37" i="2"/>
  <c r="E37" i="2"/>
  <c r="F37" i="2"/>
  <c r="G37" i="2"/>
  <c r="H37" i="2"/>
  <c r="I8" i="2"/>
  <c r="I30" i="2"/>
  <c r="I26" i="2"/>
  <c r="I15" i="2"/>
  <c r="N8" i="2"/>
  <c r="M123" i="2"/>
  <c r="N123" i="2"/>
  <c r="M99" i="2"/>
  <c r="N99" i="2"/>
  <c r="J99" i="2"/>
  <c r="M95" i="2"/>
  <c r="N95" i="2"/>
  <c r="J95" i="2"/>
  <c r="M54" i="2"/>
  <c r="N54" i="2"/>
  <c r="J54" i="2"/>
  <c r="N45" i="2"/>
  <c r="M45" i="2"/>
  <c r="J45" i="2"/>
  <c r="M37" i="2"/>
  <c r="N37" i="2"/>
  <c r="J37" i="2"/>
  <c r="M8" i="2"/>
  <c r="J8" i="2"/>
  <c r="M30" i="2"/>
  <c r="N30" i="2"/>
  <c r="M26" i="2"/>
  <c r="N26" i="2"/>
  <c r="J30" i="2"/>
  <c r="J26" i="2"/>
  <c r="N15" i="2"/>
  <c r="M15" i="2"/>
  <c r="J15" i="2"/>
  <c r="J7" i="2" l="1"/>
  <c r="K58" i="2"/>
  <c r="L58" i="2"/>
  <c r="K54" i="2"/>
  <c r="K45" i="2"/>
  <c r="K37" i="2"/>
  <c r="K99" i="2"/>
  <c r="D98" i="2"/>
  <c r="K95" i="2"/>
  <c r="G7" i="2"/>
  <c r="E98" i="2"/>
  <c r="K15" i="2"/>
  <c r="N7" i="2"/>
  <c r="I7" i="2"/>
  <c r="K16" i="2"/>
  <c r="K105" i="2"/>
  <c r="F7" i="2"/>
  <c r="K8" i="2"/>
  <c r="K21" i="2"/>
  <c r="K26" i="2"/>
  <c r="K30" i="2"/>
  <c r="F98" i="2"/>
  <c r="K123" i="2"/>
  <c r="H98" i="2"/>
  <c r="G98" i="2"/>
  <c r="E7" i="2"/>
  <c r="D7" i="2"/>
  <c r="H7" i="2"/>
  <c r="C140" i="2"/>
  <c r="C98" i="2" s="1"/>
  <c r="L123" i="2"/>
  <c r="L105" i="2"/>
  <c r="C95" i="2"/>
  <c r="L95" i="2" s="1"/>
  <c r="C54" i="2"/>
  <c r="L54" i="2" s="1"/>
  <c r="C51" i="2"/>
  <c r="L51" i="2" s="1"/>
  <c r="L45" i="2"/>
  <c r="L37" i="2"/>
  <c r="C34" i="2"/>
  <c r="L34" i="2" s="1"/>
  <c r="C30" i="2"/>
  <c r="L30" i="2" s="1"/>
  <c r="C26" i="2"/>
  <c r="L26" i="2" s="1"/>
  <c r="L21" i="2"/>
  <c r="L140" i="2" l="1"/>
  <c r="L98" i="2"/>
  <c r="D144" i="2"/>
  <c r="E144" i="2"/>
  <c r="I144" i="2"/>
  <c r="N144" i="2"/>
  <c r="G144" i="2"/>
  <c r="H144" i="2"/>
  <c r="L142" i="2"/>
  <c r="F144" i="2"/>
  <c r="L9" i="2"/>
  <c r="C8" i="2"/>
  <c r="L8" i="2" s="1"/>
  <c r="L16" i="2"/>
  <c r="C15" i="2"/>
  <c r="L15" i="2" s="1"/>
  <c r="L99" i="2"/>
  <c r="J144" i="2"/>
  <c r="K98" i="2"/>
  <c r="K7" i="2"/>
  <c r="C7" i="2" l="1"/>
  <c r="K144" i="2"/>
  <c r="C144" i="2" l="1"/>
  <c r="L144" i="2" s="1"/>
  <c r="L7" i="2"/>
  <c r="M7" i="2"/>
  <c r="M144" i="2" s="1"/>
</calcChain>
</file>

<file path=xl/sharedStrings.xml><?xml version="1.0" encoding="utf-8"?>
<sst xmlns="http://schemas.openxmlformats.org/spreadsheetml/2006/main" count="158" uniqueCount="154">
  <si>
    <t>Доходы</t>
  </si>
  <si>
    <t>ИТОГО</t>
  </si>
  <si>
    <t/>
  </si>
  <si>
    <t>Код вида доходов</t>
  </si>
  <si>
    <t>НАЛОГОВЫЕ И НЕНАЛОГОВЫЕ ДОХОДЫ</t>
  </si>
  <si>
    <t>НАЛОГИ НА ПРИБЫЛЬ, ДОХОДЫ</t>
  </si>
  <si>
    <t xml:space="preserve"> Налог на доходы физических лиц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</si>
  <si>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</si>
  <si>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</si>
  <si>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</si>
  <si>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</si>
  <si>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>НАЛОГИ НА ТОВАРЫ (РАБОТЫ, УСЛУГИ), РЕАЛИЗУЕМЫЕ НА ТЕРРИТОРИИ РОССИЙСКОЙ ФЕДЕРАЦИИ</t>
  </si>
  <si>
    <t xml:space="preserve"> 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</si>
  <si>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</si>
  <si>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</si>
  <si>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</si>
  <si>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</si>
  <si>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</si>
  <si>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 xml:space="preserve"> Единый налог на вмененный доход для отдельных видов деятельности</t>
  </si>
  <si>
    <t xml:space="preserve"> Единый сельскохозяйственный налог</t>
  </si>
  <si>
    <t>Налог, взимаемый в связи с применением патентной системы налогообложения</t>
  </si>
  <si>
    <t xml:space="preserve"> 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</si>
  <si>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</si>
  <si>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</si>
  <si>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 xml:space="preserve"> 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</si>
  <si>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</si>
  <si>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</si>
  <si>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</si>
  <si>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</si>
  <si>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ЗАДОЛЖЕННОСТЬ И ПЕРЕРАСЧЕТЫ ПО ОТМЕНЕННЫМ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</si>
  <si>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городских округов</t>
  </si>
  <si>
    <t xml:space="preserve">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</si>
  <si>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Исполнитель ________________ В.В. Савощенко</t>
  </si>
  <si>
    <t xml:space="preserve"> 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</si>
  <si>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</si>
  <si>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</si>
  <si>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</si>
  <si>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составляющего казну городских округов (за исключением земельных участков)</t>
  </si>
  <si>
    <t xml:space="preserve"> 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</si>
  <si>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 xml:space="preserve">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</si>
  <si>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ПЛАТЕЖИ ПРИ ПОЛЬЗОВАНИИ ПРИРОДНЫМИ РЕСУРСАМИ</t>
  </si>
  <si>
    <t>Плата за размещение твердых коммунальных отходов</t>
  </si>
  <si>
    <t>Плата за размещение отходов производства</t>
  </si>
  <si>
    <t>Плата за сбросы загрязняющих веществ в водные объекты</t>
  </si>
  <si>
    <t xml:space="preserve"> Плата за выбросы загрязняющих веществ в атмосферный воздух стационарными объектами</t>
  </si>
  <si>
    <t xml:space="preserve"> ДОХОДЫ ОТ ОКАЗАНИЯ ПЛАТНЫХ УСЛУГ И КОМПЕНСАЦИИ ЗАТРАТ ГОСУДАРСТВА</t>
  </si>
  <si>
    <t xml:space="preserve"> Доходы от оказания информационных услуг органами местного самоуправления городских округов, казенными учреждениями городских округов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</si>
  <si>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</si>
  <si>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</si>
  <si>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</si>
  <si>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</si>
  <si>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</si>
  <si>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ПРОЧИЕ НЕНАЛОГОВЫЕ ДОХОДЫ</t>
  </si>
  <si>
    <t xml:space="preserve"> Невыясненные поступления, зачисляемые в бюджеты городских округов</t>
  </si>
  <si>
    <t xml:space="preserve"> Прочие неналоговые доходы бюджетов городских округов</t>
  </si>
  <si>
    <t>ШТРАФЫ, САНКЦИИ, ВОЗМЕЩЕНИЕ УЩЕРБА</t>
  </si>
  <si>
    <t xml:space="preserve">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</si>
  <si>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</si>
  <si>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</si>
  <si>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</si>
  <si>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</si>
  <si>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</si>
  <si>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 Денежные взыскания (штрафы) за нарушение законодательства в области охраны окружающей среды</t>
  </si>
  <si>
    <t>Денежные взыскания (штрафы) за нарушение земельного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</si>
  <si>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</si>
  <si>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Прочие денежные взыскания (штрафы) за правонарушения в области дорожного движения</t>
  </si>
  <si>
    <t xml:space="preserve">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</si>
  <si>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</si>
  <si>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</si>
  <si>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</si>
  <si>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 xml:space="preserve">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</si>
  <si>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 Прочие поступления от денежных взысканий (штрафов) и иных сумм в возмещение ущерба, зачисляемые в бюджеты городских округов</t>
  </si>
  <si>
    <t>БЕЗВОЗМЕЗДНЫЕ ПОСТУПЛЕНИЯ</t>
  </si>
  <si>
    <t xml:space="preserve"> Дотации бюджетам бюджетной системы Российской Федерации</t>
  </si>
  <si>
    <t xml:space="preserve"> Дотации бюджетам городских округов на выравнивание бюджетной обеспеченности</t>
  </si>
  <si>
    <t xml:space="preserve"> Дотации бюджетам городских округов на поддержку мер по обеспечению сбалансированности бюджетов</t>
  </si>
  <si>
    <t xml:space="preserve"> Субсидии бюджетам бюджетной системы Российской Федерации (межбюджетные субсидии)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</si>
  <si>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</si>
  <si>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 xml:space="preserve"> Субсидии бюджетам городских округов на реализацию мероприятий по обеспечению жильем молодых семей</t>
  </si>
  <si>
    <t xml:space="preserve"> Субсидия бюджетам городских округов на поддержку отрасли культуры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</si>
  <si>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</si>
  <si>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Прочие субсидии бюджетам городских округов</t>
  </si>
  <si>
    <t>Субвенции бюджетнам бюджетной системы Россиийской Федерации</t>
  </si>
  <si>
    <t xml:space="preserve"> 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</si>
  <si>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</si>
  <si>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</si>
  <si>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</si>
  <si>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государственную регистрацию актов гражданского состояния</t>
  </si>
  <si>
    <t xml:space="preserve"> БЕЗВОЗМЕЗДНЫЕ ПОСТУПЛЕНИЯ ОТ НЕГОСУДАРСТВЕННЫХ ОРГАНИЗАЦИЙ</t>
  </si>
  <si>
    <t xml:space="preserve"> 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</si>
  <si>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 xml:space="preserve"> ВОЗВРАТ ОСТАТКОВ СУБСИДИЙ, СУБВЕНЦИЙ И ИНЫХ МЕЖБЮДЖЕТНЫХ ТРАНСФЕРТОВ, ИМЕЮЩИХ ЦЕЛЕВОЕ НАЗНАЧЕНИЕ, ПРОШЛЫХ ЛЕТ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</si>
  <si>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</si>
  <si>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Субсидии бюджетам муниципальных образований Приморского края на обеспечение мероприятий по переселению граждан из аварийного жилищного фонда, в том числе переселению граждан из аварийного жилищного фонда  за счет средств краевого бюджета</t>
  </si>
  <si>
    <t>Субсидии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</si>
  <si>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Субсидии бюджетам муниципальных образований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</si>
  <si>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муниципальных образований Приморского края на строительство и реконструкцию (модернизацию) объектов питьевого водоснабжения</t>
  </si>
  <si>
    <t>Субсидии бюджетам муниципальных образований Приморского края на создание модельных муниципальных библиотек</t>
  </si>
  <si>
    <t>Субвенции бюджетам муниципальных образований Приморского края на реализацию государственных полномочий по назначению и предоставлению выплаты единовременного пособия при передаче ребенка на воспитание в семью на 2020 год</t>
  </si>
  <si>
    <t>Субвенции бюджетам муниципальных образований Приморского края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образовательных организациях Приморского края, софинансируемых за счет средств федерального бюджета</t>
  </si>
  <si>
    <t xml:space="preserve">Субвенции на проведение Всероссийской переписи населения </t>
  </si>
  <si>
    <t xml:space="preserve">Межбюджетные трансферты бюджетам муниципальным образований Приморского края на ежемесячное денежное вознаграждение за классное руководство педагогическим работникам муниципальных общеобразовательных организаций </t>
  </si>
  <si>
    <t>Субсидии бюджетам городских округов на создание центров цифрового образования детей</t>
  </si>
  <si>
    <t>Субсидии бюджетам городских округов 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</si>
  <si>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</si>
  <si>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</si>
  <si>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</si>
  <si>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</si>
  <si>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</si>
  <si>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</si>
  <si>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</si>
  <si>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</si>
  <si>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</si>
  <si>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</si>
  <si>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</si>
  <si>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</si>
  <si>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</si>
  <si>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</si>
  <si>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</si>
  <si>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</si>
  <si>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</si>
  <si>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</si>
  <si>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городских округов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</si>
  <si>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2021585304</t>
  </si>
  <si>
    <t>Прочие дотации бюджетам городских округов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</si>
  <si>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</si>
  <si>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2022530604</t>
  </si>
  <si>
    <t>Иные межбюджетные трансферты</t>
  </si>
  <si>
    <t>Проект на 2023 год</t>
  </si>
  <si>
    <t>Проект на 2024 год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</si>
  <si>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</si>
  <si>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Дотации бюджетам городских округов на поддержку мер по обеспечению сбалансированности бюджетов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</si>
  <si>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</si>
  <si>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Налог, взимаемый в связи с применением упрощенной системы налогообложения</t>
  </si>
  <si>
    <t xml:space="preserve"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</t>
  </si>
  <si>
    <t>Прочие субсидии на 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дорожного фонда Приморского края</t>
  </si>
  <si>
    <t>Единая субвенция местным бюджетам из краевого бюджета</t>
  </si>
  <si>
    <t>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</si>
  <si>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Исполнение за 2021 год</t>
  </si>
  <si>
    <t>Ожидаемое исполнение в 2022 году</t>
  </si>
  <si>
    <t>Отклонение проекта 2023 к ожидаемому исполнению 2022</t>
  </si>
  <si>
    <t>Отклонение проекта 2023 к  исполнению 2021</t>
  </si>
  <si>
    <t>Проект на 2025 год</t>
  </si>
  <si>
    <t>2024000004</t>
  </si>
  <si>
    <t>2024545404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</si>
  <si>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</si>
  <si>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Межбюджетные трансферты, передаваемые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за счет средств резервного фонда Правительства РФ</t>
  </si>
  <si>
    <t>Прочие межбюджетные трансферты, передаваемые бюджетам городских округов</t>
  </si>
  <si>
    <t>Межбюджетные трансферты, передаваемые бюджетам городских округов на создание модельных муниципальных библиотек</t>
  </si>
  <si>
    <t>2024999904</t>
  </si>
  <si>
    <t>2024517904</t>
  </si>
  <si>
    <t>Межбюджетные трансферты бюджетам городских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</si>
  <si>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2024545304</t>
  </si>
  <si>
    <t>Межбюджетные трансферты, передаваемые бюджетам городских округов на создание виртуальных концертных залов</t>
  </si>
  <si>
    <t>Сведения об объеме и структуре налоговых и неналоговых доходов, а также межбюджетных трансфертов бюджета Арсеньевского городского округа по видам доходов на 2023 год и плановый период 2024-2025 годов в сравнении с ожидаемым исполнением за текущий финансовый 2022 год и отчетом за отчетный финансовый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</si>
</sst>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Arial Cyr"/>
    </font>
    <font>
      <b/>
      <sz val="12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FF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CCFFCC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6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1" fillId="0" borderId="1">
      <alignment horizontal="center" vertical="center"/>
    </xf>
    <xf numFmtId="0" fontId="1" fillId="0" borderId="2">
      <alignment horizontal="left"/>
    </xf>
    <xf numFmtId="49" fontId="1" fillId="2" borderId="3">
      <alignment horizontal="center" vertical="center" wrapText="1" shrinkToFit="1"/>
    </xf>
    <xf numFmtId="0" fontId="1" fillId="0" borderId="4"/>
    <xf numFmtId="49" fontId="1" fillId="0" borderId="3">
      <alignment horizontal="left" vertical="top" wrapText="1"/>
    </xf>
    <xf numFmtId="4" fontId="1" fillId="0" borderId="3">
      <alignment horizontal="right" vertical="top" shrinkToFit="1"/>
    </xf>
    <xf numFmtId="0" fontId="1" fillId="0" borderId="1">
      <alignment vertical="top"/>
    </xf>
    <xf numFmtId="0" fontId="5" fillId="0" borderId="0"/>
    <xf numFmtId="0" fontId="5" fillId="0" borderId="0"/>
    <xf numFmtId="0" fontId="5" fillId="0" borderId="0"/>
    <xf numFmtId="0" fontId="3" fillId="0" borderId="1"/>
    <xf numFmtId="0" fontId="3" fillId="0" borderId="1"/>
    <xf numFmtId="0" fontId="1" fillId="3" borderId="1"/>
    <xf numFmtId="0" fontId="1" fillId="3" borderId="1">
      <alignment shrinkToFit="1"/>
    </xf>
    <xf numFmtId="0" fontId="1" fillId="3" borderId="5"/>
    <xf numFmtId="0" fontId="4" fillId="4" borderId="6">
      <alignment horizontal="left" vertical="top" wrapText="1"/>
    </xf>
    <xf numFmtId="0" fontId="1" fillId="5" borderId="6">
      <alignment horizontal="left" vertical="top" wrapText="1"/>
    </xf>
    <xf numFmtId="0" fontId="1" fillId="3" borderId="7"/>
    <xf numFmtId="0" fontId="1" fillId="3" borderId="2"/>
    <xf numFmtId="0" fontId="4" fillId="0" borderId="1">
      <alignment horizontal="left" vertical="top" wrapText="1"/>
    </xf>
    <xf numFmtId="0" fontId="1" fillId="0" borderId="1">
      <alignment horizontal="left"/>
    </xf>
    <xf numFmtId="0" fontId="5" fillId="0" borderId="1"/>
    <xf numFmtId="0" fontId="5" fillId="0" borderId="1"/>
    <xf numFmtId="0" fontId="5" fillId="0" borderId="1"/>
    <xf numFmtId="0" fontId="5" fillId="0" borderId="1"/>
    <xf numFmtId="0" fontId="1" fillId="0" borderId="1"/>
    <xf numFmtId="0" fontId="1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</cellStyleXfs>
  <cellXfs count="22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10" applyNumberFormat="1" applyProtection="1">
      <alignment vertical="top"/>
    </xf>
    <xf numFmtId="0" fontId="15" fillId="0" borderId="56" xfId="0" applyFont="1" applyFill="1" applyBorder="1" applyAlignment="1">
      <alignment horizontal="left"/>
    </xf>
    <xf numFmtId="0" fontId="15" fillId="0" borderId="56" xfId="0" applyFont="1" applyFill="1" applyBorder="1" applyAlignment="1">
      <alignment horizontal="left" wrapText="1"/>
    </xf>
    <xf numFmtId="0" fontId="15" fillId="0" borderId="8" xfId="0" applyFont="1" applyFill="1" applyBorder="1" applyAlignment="1">
      <alignment horizontal="left" wrapText="1"/>
    </xf>
    <xf numFmtId="0" fontId="15" fillId="0" borderId="10" xfId="0" applyFont="1" applyFill="1" applyBorder="1" applyAlignment="1">
      <alignment horizontal="left" wrapText="1"/>
    </xf>
    <xf numFmtId="4" fontId="9" fillId="0" borderId="28" xfId="9" applyNumberFormat="1" applyFont="1" applyFill="1" applyBorder="1" applyAlignment="1" applyProtection="1">
      <alignment horizontal="center" shrinkToFit="1"/>
    </xf>
    <xf numFmtId="4" fontId="7" fillId="0" borderId="29" xfId="0" applyNumberFormat="1" applyFont="1" applyFill="1" applyBorder="1" applyAlignment="1" applyProtection="1">
      <alignment horizontal="center"/>
      <protection locked="0"/>
    </xf>
    <xf numFmtId="4" fontId="0" fillId="0" borderId="8" xfId="0" applyNumberFormat="1" applyFill="1" applyBorder="1" applyAlignment="1" applyProtection="1">
      <alignment horizontal="center"/>
      <protection locked="0"/>
    </xf>
    <xf numFmtId="4" fontId="1" fillId="0" borderId="36" xfId="9" applyNumberFormat="1" applyFill="1" applyBorder="1" applyAlignment="1" applyProtection="1">
      <alignment horizontal="center" shrinkToFit="1"/>
    </xf>
    <xf numFmtId="4" fontId="0" fillId="0" borderId="32" xfId="0" applyNumberFormat="1" applyFill="1" applyBorder="1" applyAlignment="1" applyProtection="1">
      <alignment horizontal="center"/>
      <protection locked="0"/>
    </xf>
    <xf numFmtId="4" fontId="4" fillId="0" borderId="18" xfId="9" applyNumberFormat="1" applyFont="1" applyFill="1" applyBorder="1" applyAlignment="1" applyProtection="1">
      <alignment horizontal="center" shrinkToFit="1"/>
    </xf>
    <xf numFmtId="4" fontId="1" fillId="0" borderId="26" xfId="9" applyNumberFormat="1" applyFont="1" applyFill="1" applyBorder="1" applyAlignment="1" applyProtection="1">
      <alignment horizontal="center" shrinkToFit="1"/>
    </xf>
    <xf numFmtId="4" fontId="14" fillId="0" borderId="26" xfId="9" applyNumberFormat="1" applyFont="1" applyFill="1" applyBorder="1" applyAlignment="1" applyProtection="1">
      <alignment horizontal="center" shrinkToFit="1"/>
    </xf>
    <xf numFmtId="4" fontId="14" fillId="0" borderId="20" xfId="9" applyNumberFormat="1" applyFont="1" applyFill="1" applyBorder="1" applyAlignment="1" applyProtection="1">
      <alignment horizontal="center" shrinkToFit="1"/>
    </xf>
    <xf numFmtId="4" fontId="14" fillId="0" borderId="36" xfId="9" applyNumberFormat="1" applyFont="1" applyFill="1" applyBorder="1" applyAlignment="1" applyProtection="1">
      <alignment horizontal="center" shrinkToFit="1"/>
    </xf>
    <xf numFmtId="4" fontId="14" fillId="0" borderId="8" xfId="9" applyNumberFormat="1" applyFont="1" applyFill="1" applyBorder="1" applyAlignment="1" applyProtection="1">
      <alignment horizontal="center" shrinkToFit="1"/>
    </xf>
    <xf numFmtId="4" fontId="14" fillId="0" borderId="28" xfId="9" applyNumberFormat="1" applyFont="1" applyFill="1" applyBorder="1" applyAlignment="1" applyProtection="1">
      <alignment horizontal="center" shrinkToFit="1"/>
    </xf>
    <xf numFmtId="4" fontId="13" fillId="0" borderId="10" xfId="0" applyNumberFormat="1" applyFont="1" applyFill="1" applyBorder="1" applyAlignment="1" applyProtection="1">
      <alignment horizontal="center"/>
      <protection locked="0"/>
    </xf>
    <xf numFmtId="4" fontId="7" fillId="0" borderId="55" xfId="0" applyNumberFormat="1" applyFont="1" applyFill="1" applyBorder="1" applyAlignment="1" applyProtection="1">
      <alignment horizontal="center"/>
      <protection locked="0"/>
    </xf>
    <xf numFmtId="4" fontId="14" fillId="0" borderId="10" xfId="9" applyNumberFormat="1" applyFont="1" applyFill="1" applyBorder="1" applyAlignment="1" applyProtection="1">
      <alignment horizontal="center" shrinkToFit="1"/>
    </xf>
    <xf numFmtId="4" fontId="1" fillId="0" borderId="32" xfId="9" applyNumberFormat="1" applyFill="1" applyBorder="1" applyAlignment="1" applyProtection="1">
      <alignment horizontal="center" shrinkToFit="1"/>
    </xf>
    <xf numFmtId="4" fontId="0" fillId="0" borderId="13" xfId="0" applyNumberFormat="1" applyFill="1" applyBorder="1" applyAlignment="1" applyProtection="1">
      <alignment horizontal="center"/>
      <protection locked="0"/>
    </xf>
    <xf numFmtId="4" fontId="4" fillId="0" borderId="15" xfId="9" applyNumberFormat="1" applyFont="1" applyFill="1" applyBorder="1" applyAlignment="1" applyProtection="1">
      <alignment horizontal="center" shrinkToFit="1"/>
    </xf>
    <xf numFmtId="4" fontId="1" fillId="0" borderId="3" xfId="9" applyNumberFormat="1" applyFill="1" applyAlignment="1" applyProtection="1">
      <alignment horizontal="center" shrinkToFit="1"/>
    </xf>
    <xf numFmtId="4" fontId="0" fillId="0" borderId="10" xfId="0" applyNumberForma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" fillId="0" borderId="1" xfId="2" applyNumberFormat="1" applyFill="1" applyProtection="1"/>
    <xf numFmtId="0" fontId="0" fillId="0" borderId="10" xfId="0" applyFill="1" applyBorder="1" applyAlignment="1" applyProtection="1">
      <alignment horizontal="center" wrapText="1"/>
      <protection locked="0"/>
    </xf>
    <xf numFmtId="49" fontId="1" fillId="0" borderId="11" xfId="6" applyNumberFormat="1" applyFill="1" applyBorder="1" applyProtection="1">
      <alignment horizontal="center" vertical="center" wrapText="1" shrinkToFit="1"/>
    </xf>
    <xf numFmtId="49" fontId="1" fillId="0" borderId="12" xfId="6" applyNumberFormat="1" applyFill="1" applyBorder="1" applyProtection="1">
      <alignment horizontal="center" vertical="center" wrapText="1" shrinkToFit="1"/>
    </xf>
    <xf numFmtId="0" fontId="1" fillId="0" borderId="4" xfId="7" applyNumberFormat="1" applyFill="1" applyProtection="1"/>
    <xf numFmtId="0" fontId="11" fillId="0" borderId="10" xfId="0" applyFont="1" applyFill="1" applyBorder="1" applyAlignment="1" applyProtection="1">
      <alignment horizontal="center" wrapText="1"/>
      <protection locked="0"/>
    </xf>
    <xf numFmtId="0" fontId="8" fillId="0" borderId="44" xfId="0" applyFont="1" applyFill="1" applyBorder="1" applyProtection="1">
      <protection locked="0"/>
    </xf>
    <xf numFmtId="49" fontId="9" fillId="0" borderId="45" xfId="8" applyNumberFormat="1" applyFont="1" applyFill="1" applyBorder="1" applyProtection="1">
      <alignment horizontal="left" vertical="top" wrapText="1"/>
    </xf>
    <xf numFmtId="4" fontId="9" fillId="0" borderId="46" xfId="9" applyNumberFormat="1" applyFont="1" applyFill="1" applyBorder="1" applyAlignment="1" applyProtection="1">
      <alignment horizontal="center" shrinkToFit="1"/>
    </xf>
    <xf numFmtId="4" fontId="10" fillId="0" borderId="47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Protection="1">
      <protection locked="0"/>
    </xf>
    <xf numFmtId="49" fontId="4" fillId="0" borderId="17" xfId="8" applyNumberFormat="1" applyFont="1" applyFill="1" applyBorder="1" applyProtection="1">
      <alignment horizontal="left" vertical="top" wrapText="1"/>
    </xf>
    <xf numFmtId="0" fontId="4" fillId="0" borderId="40" xfId="7" applyNumberFormat="1" applyFont="1" applyFill="1" applyBorder="1" applyAlignment="1" applyProtection="1">
      <alignment horizontal="center"/>
    </xf>
    <xf numFmtId="0" fontId="4" fillId="0" borderId="40" xfId="2" applyNumberFormat="1" applyFont="1" applyFill="1" applyBorder="1" applyAlignment="1" applyProtection="1">
      <alignment horizontal="center"/>
    </xf>
    <xf numFmtId="4" fontId="10" fillId="0" borderId="55" xfId="0" applyNumberFormat="1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Protection="1">
      <protection locked="0"/>
    </xf>
    <xf numFmtId="49" fontId="4" fillId="0" borderId="9" xfId="8" applyNumberFormat="1" applyFont="1" applyFill="1" applyBorder="1" applyProtection="1">
      <alignment horizontal="left" vertical="top" wrapText="1"/>
    </xf>
    <xf numFmtId="4" fontId="4" fillId="0" borderId="20" xfId="9" applyNumberFormat="1" applyFont="1" applyFill="1" applyBorder="1" applyAlignment="1" applyProtection="1">
      <alignment horizontal="center" shrinkToFit="1"/>
    </xf>
    <xf numFmtId="4" fontId="7" fillId="0" borderId="8" xfId="0" applyNumberFormat="1" applyFont="1" applyFill="1" applyBorder="1" applyAlignment="1" applyProtection="1">
      <alignment horizontal="center"/>
      <protection locked="0"/>
    </xf>
    <xf numFmtId="4" fontId="10" fillId="0" borderId="8" xfId="0" applyNumberFormat="1" applyFont="1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49" fontId="1" fillId="0" borderId="9" xfId="8" applyNumberFormat="1" applyFill="1" applyBorder="1" applyProtection="1">
      <alignment horizontal="left" vertical="top" wrapText="1"/>
    </xf>
    <xf numFmtId="4" fontId="1" fillId="0" borderId="20" xfId="9" applyNumberFormat="1" applyFill="1" applyBorder="1" applyAlignment="1" applyProtection="1">
      <alignment horizontal="center" shrinkToFit="1"/>
    </xf>
    <xf numFmtId="0" fontId="1" fillId="0" borderId="1" xfId="7" applyNumberFormat="1" applyFill="1" applyBorder="1" applyAlignment="1" applyProtection="1">
      <alignment horizontal="center"/>
    </xf>
    <xf numFmtId="0" fontId="1" fillId="0" borderId="1" xfId="2" applyNumberFormat="1" applyFill="1" applyBorder="1" applyAlignment="1" applyProtection="1">
      <alignment horizontal="center"/>
    </xf>
    <xf numFmtId="4" fontId="0" fillId="0" borderId="57" xfId="0" applyNumberFormat="1" applyFill="1" applyBorder="1" applyAlignment="1" applyProtection="1">
      <alignment horizontal="center"/>
      <protection locked="0"/>
    </xf>
    <xf numFmtId="4" fontId="12" fillId="0" borderId="8" xfId="0" applyNumberFormat="1" applyFont="1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49" fontId="1" fillId="0" borderId="11" xfId="8" applyNumberFormat="1" applyFill="1" applyBorder="1" applyProtection="1">
      <alignment horizontal="left" vertical="top" wrapText="1"/>
    </xf>
    <xf numFmtId="4" fontId="0" fillId="0" borderId="64" xfId="0" applyNumberFormat="1" applyFill="1" applyBorder="1" applyAlignment="1" applyProtection="1">
      <alignment horizontal="center"/>
      <protection locked="0"/>
    </xf>
    <xf numFmtId="4" fontId="12" fillId="0" borderId="10" xfId="0" applyNumberFormat="1" applyFont="1" applyFill="1" applyBorder="1" applyAlignment="1" applyProtection="1">
      <alignment horizontal="center"/>
      <protection locked="0"/>
    </xf>
    <xf numFmtId="49" fontId="1" fillId="0" borderId="8" xfId="8" applyNumberFormat="1" applyFill="1" applyBorder="1" applyProtection="1">
      <alignment horizontal="left" vertical="top" wrapText="1"/>
    </xf>
    <xf numFmtId="4" fontId="1" fillId="0" borderId="8" xfId="9" applyNumberFormat="1" applyFill="1" applyBorder="1" applyAlignment="1" applyProtection="1">
      <alignment horizontal="center" shrinkToFit="1"/>
    </xf>
    <xf numFmtId="0" fontId="1" fillId="0" borderId="8" xfId="7" applyNumberFormat="1" applyFill="1" applyBorder="1" applyAlignment="1" applyProtection="1">
      <alignment horizontal="center"/>
    </xf>
    <xf numFmtId="0" fontId="1" fillId="0" borderId="8" xfId="2" applyNumberFormat="1" applyFill="1" applyBorder="1" applyAlignment="1" applyProtection="1">
      <alignment horizontal="center"/>
    </xf>
    <xf numFmtId="0" fontId="0" fillId="0" borderId="65" xfId="0" applyFill="1" applyBorder="1" applyProtection="1">
      <protection locked="0"/>
    </xf>
    <xf numFmtId="49" fontId="1" fillId="0" borderId="66" xfId="8" applyNumberFormat="1" applyFill="1" applyBorder="1" applyProtection="1">
      <alignment horizontal="left" vertical="top" wrapText="1"/>
    </xf>
    <xf numFmtId="4" fontId="1" fillId="0" borderId="67" xfId="9" applyNumberFormat="1" applyFill="1" applyBorder="1" applyAlignment="1" applyProtection="1">
      <alignment horizontal="center" shrinkToFit="1"/>
    </xf>
    <xf numFmtId="0" fontId="1" fillId="0" borderId="43" xfId="7" applyNumberFormat="1" applyFill="1" applyBorder="1" applyAlignment="1" applyProtection="1">
      <alignment horizontal="center"/>
    </xf>
    <xf numFmtId="0" fontId="1" fillId="0" borderId="43" xfId="2" applyNumberFormat="1" applyFill="1" applyBorder="1" applyAlignment="1" applyProtection="1">
      <alignment horizontal="center"/>
    </xf>
    <xf numFmtId="4" fontId="0" fillId="0" borderId="68" xfId="0" applyNumberFormat="1" applyFill="1" applyBorder="1" applyAlignment="1" applyProtection="1">
      <alignment horizontal="center"/>
      <protection locked="0"/>
    </xf>
    <xf numFmtId="4" fontId="0" fillId="0" borderId="51" xfId="0" applyNumberFormat="1" applyFill="1" applyBorder="1" applyAlignment="1" applyProtection="1">
      <alignment horizontal="center"/>
      <protection locked="0"/>
    </xf>
    <xf numFmtId="4" fontId="12" fillId="0" borderId="32" xfId="0" applyNumberFormat="1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Protection="1">
      <protection locked="0"/>
    </xf>
    <xf numFmtId="4" fontId="7" fillId="0" borderId="16" xfId="0" applyNumberFormat="1" applyFont="1" applyFill="1" applyBorder="1" applyAlignment="1" applyProtection="1">
      <alignment horizontal="center"/>
      <protection locked="0"/>
    </xf>
    <xf numFmtId="4" fontId="0" fillId="0" borderId="19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49" fontId="1" fillId="0" borderId="22" xfId="8" applyNumberFormat="1" applyFill="1" applyBorder="1" applyProtection="1">
      <alignment horizontal="left" vertical="top" wrapText="1"/>
    </xf>
    <xf numFmtId="4" fontId="1" fillId="0" borderId="23" xfId="9" applyNumberFormat="1" applyFill="1" applyBorder="1" applyAlignment="1" applyProtection="1">
      <alignment horizontal="center" shrinkToFit="1"/>
    </xf>
    <xf numFmtId="4" fontId="0" fillId="0" borderId="21" xfId="0" applyNumberFormat="1" applyFill="1" applyBorder="1" applyAlignment="1" applyProtection="1">
      <alignment horizontal="center"/>
      <protection locked="0"/>
    </xf>
    <xf numFmtId="4" fontId="6" fillId="0" borderId="29" xfId="0" applyNumberFormat="1" applyFont="1" applyFill="1" applyBorder="1" applyAlignment="1" applyProtection="1">
      <alignment horizontal="center"/>
      <protection locked="0"/>
    </xf>
    <xf numFmtId="4" fontId="6" fillId="0" borderId="55" xfId="0" applyNumberFormat="1" applyFont="1" applyFill="1" applyBorder="1" applyAlignment="1" applyProtection="1">
      <alignment horizontal="center"/>
      <protection locked="0"/>
    </xf>
    <xf numFmtId="4" fontId="8" fillId="0" borderId="55" xfId="0" applyNumberFormat="1" applyFont="1" applyFill="1" applyBorder="1" applyAlignment="1" applyProtection="1">
      <alignment horizontal="center"/>
      <protection locked="0"/>
    </xf>
    <xf numFmtId="0" fontId="13" fillId="0" borderId="25" xfId="0" applyFont="1" applyFill="1" applyBorder="1" applyProtection="1">
      <protection locked="0"/>
    </xf>
    <xf numFmtId="49" fontId="1" fillId="0" borderId="14" xfId="8" applyNumberFormat="1" applyFont="1" applyFill="1" applyBorder="1" applyProtection="1">
      <alignment horizontal="left" vertical="top" wrapText="1"/>
    </xf>
    <xf numFmtId="0" fontId="1" fillId="0" borderId="1" xfId="7" applyNumberFormat="1" applyFont="1" applyFill="1" applyBorder="1" applyAlignment="1" applyProtection="1">
      <alignment horizontal="center"/>
    </xf>
    <xf numFmtId="0" fontId="1" fillId="0" borderId="1" xfId="2" applyNumberFormat="1" applyFont="1" applyFill="1" applyBorder="1" applyAlignment="1" applyProtection="1">
      <alignment horizontal="center"/>
    </xf>
    <xf numFmtId="4" fontId="13" fillId="0" borderId="13" xfId="0" applyNumberFormat="1" applyFont="1" applyFill="1" applyBorder="1" applyAlignment="1" applyProtection="1">
      <alignment horizontal="center"/>
      <protection locked="0"/>
    </xf>
    <xf numFmtId="4" fontId="13" fillId="0" borderId="8" xfId="0" applyNumberFormat="1" applyFont="1" applyFill="1" applyBorder="1" applyAlignment="1" applyProtection="1">
      <alignment horizontal="center"/>
      <protection locked="0"/>
    </xf>
    <xf numFmtId="4" fontId="12" fillId="0" borderId="49" xfId="0" applyNumberFormat="1" applyFont="1" applyFill="1" applyBorder="1" applyAlignment="1" applyProtection="1">
      <alignment horizontal="center"/>
      <protection locked="0"/>
    </xf>
    <xf numFmtId="49" fontId="4" fillId="0" borderId="34" xfId="8" applyNumberFormat="1" applyFont="1" applyFill="1" applyBorder="1" applyProtection="1">
      <alignment horizontal="left" vertical="top" wrapText="1"/>
    </xf>
    <xf numFmtId="4" fontId="4" fillId="0" borderId="39" xfId="9" applyNumberFormat="1" applyFont="1" applyFill="1" applyBorder="1" applyAlignment="1" applyProtection="1">
      <alignment horizontal="center" shrinkToFit="1"/>
    </xf>
    <xf numFmtId="0" fontId="1" fillId="0" borderId="40" xfId="7" applyNumberFormat="1" applyFill="1" applyBorder="1" applyAlignment="1" applyProtection="1">
      <alignment horizontal="center"/>
    </xf>
    <xf numFmtId="0" fontId="1" fillId="0" borderId="40" xfId="2" applyNumberFormat="1" applyFill="1" applyBorder="1" applyAlignment="1" applyProtection="1">
      <alignment horizontal="center"/>
    </xf>
    <xf numFmtId="49" fontId="1" fillId="0" borderId="5" xfId="8" applyNumberFormat="1" applyFill="1" applyBorder="1" applyProtection="1">
      <alignment horizontal="left" vertical="top" wrapText="1"/>
    </xf>
    <xf numFmtId="4" fontId="1" fillId="0" borderId="41" xfId="9" applyNumberFormat="1" applyFill="1" applyBorder="1" applyAlignment="1" applyProtection="1">
      <alignment horizontal="center" shrinkToFit="1"/>
    </xf>
    <xf numFmtId="49" fontId="1" fillId="0" borderId="35" xfId="8" applyNumberFormat="1" applyFill="1" applyBorder="1" applyProtection="1">
      <alignment horizontal="left" vertical="top" wrapText="1"/>
    </xf>
    <xf numFmtId="4" fontId="1" fillId="0" borderId="42" xfId="9" applyNumberFormat="1" applyFill="1" applyBorder="1" applyAlignment="1" applyProtection="1">
      <alignment horizontal="center" shrinkToFit="1"/>
    </xf>
    <xf numFmtId="4" fontId="0" fillId="0" borderId="29" xfId="0" applyNumberFormat="1" applyFill="1" applyBorder="1" applyAlignment="1" applyProtection="1">
      <alignment horizontal="center"/>
      <protection locked="0"/>
    </xf>
    <xf numFmtId="0" fontId="7" fillId="0" borderId="25" xfId="0" applyFont="1" applyFill="1" applyBorder="1" applyProtection="1">
      <protection locked="0"/>
    </xf>
    <xf numFmtId="49" fontId="4" fillId="0" borderId="14" xfId="8" applyNumberFormat="1" applyFont="1" applyFill="1" applyBorder="1" applyProtection="1">
      <alignment horizontal="left" vertical="top" wrapText="1"/>
    </xf>
    <xf numFmtId="4" fontId="4" fillId="0" borderId="26" xfId="9" applyNumberFormat="1" applyFont="1" applyFill="1" applyBorder="1" applyAlignment="1" applyProtection="1">
      <alignment horizontal="center" shrinkToFit="1"/>
    </xf>
    <xf numFmtId="0" fontId="0" fillId="0" borderId="8" xfId="0" applyFill="1" applyBorder="1" applyProtection="1">
      <protection locked="0"/>
    </xf>
    <xf numFmtId="0" fontId="0" fillId="0" borderId="27" xfId="0" applyFill="1" applyBorder="1" applyProtection="1">
      <protection locked="0"/>
    </xf>
    <xf numFmtId="49" fontId="1" fillId="0" borderId="24" xfId="8" applyNumberFormat="1" applyFill="1" applyBorder="1" applyProtection="1">
      <alignment horizontal="left" vertical="top" wrapText="1"/>
    </xf>
    <xf numFmtId="4" fontId="1" fillId="0" borderId="28" xfId="9" applyNumberFormat="1" applyFill="1" applyBorder="1" applyAlignment="1" applyProtection="1">
      <alignment horizontal="center" shrinkToFit="1"/>
    </xf>
    <xf numFmtId="4" fontId="12" fillId="0" borderId="51" xfId="0" applyNumberFormat="1" applyFont="1" applyFill="1" applyBorder="1" applyAlignment="1" applyProtection="1">
      <alignment horizontal="center"/>
      <protection locked="0"/>
    </xf>
    <xf numFmtId="49" fontId="1" fillId="0" borderId="3" xfId="8" applyNumberFormat="1" applyFill="1" applyProtection="1">
      <alignment horizontal="left" vertical="top" wrapText="1"/>
    </xf>
    <xf numFmtId="0" fontId="4" fillId="0" borderId="1" xfId="7" applyNumberFormat="1" applyFont="1" applyFill="1" applyBorder="1" applyAlignment="1" applyProtection="1">
      <alignment horizontal="center"/>
    </xf>
    <xf numFmtId="0" fontId="4" fillId="0" borderId="1" xfId="2" applyNumberFormat="1" applyFont="1" applyFill="1" applyBorder="1" applyAlignment="1" applyProtection="1">
      <alignment horizontal="center"/>
    </xf>
    <xf numFmtId="4" fontId="13" fillId="0" borderId="59" xfId="0" applyNumberFormat="1" applyFont="1" applyFill="1" applyBorder="1" applyAlignment="1" applyProtection="1">
      <alignment horizontal="center"/>
      <protection locked="0"/>
    </xf>
    <xf numFmtId="4" fontId="12" fillId="0" borderId="61" xfId="0" applyNumberFormat="1" applyFont="1" applyFill="1" applyBorder="1" applyAlignment="1" applyProtection="1">
      <alignment horizontal="center"/>
      <protection locked="0"/>
    </xf>
    <xf numFmtId="4" fontId="12" fillId="0" borderId="62" xfId="0" applyNumberFormat="1" applyFont="1" applyFill="1" applyBorder="1" applyAlignment="1" applyProtection="1">
      <alignment horizontal="center"/>
      <protection locked="0"/>
    </xf>
    <xf numFmtId="4" fontId="13" fillId="0" borderId="74" xfId="0" applyNumberFormat="1" applyFont="1" applyFill="1" applyBorder="1" applyAlignment="1" applyProtection="1">
      <alignment horizontal="center"/>
      <protection locked="0"/>
    </xf>
    <xf numFmtId="4" fontId="12" fillId="0" borderId="63" xfId="0" applyNumberFormat="1" applyFont="1" applyFill="1" applyBorder="1" applyAlignment="1" applyProtection="1">
      <alignment horizontal="center"/>
      <protection locked="0"/>
    </xf>
    <xf numFmtId="0" fontId="0" fillId="0" borderId="19" xfId="0" applyFont="1" applyFill="1" applyBorder="1" applyProtection="1">
      <protection locked="0"/>
    </xf>
    <xf numFmtId="49" fontId="1" fillId="0" borderId="9" xfId="8" applyNumberFormat="1" applyFont="1" applyFill="1" applyBorder="1" applyProtection="1">
      <alignment horizontal="left" vertical="top" wrapText="1"/>
    </xf>
    <xf numFmtId="4" fontId="1" fillId="0" borderId="20" xfId="9" applyNumberFormat="1" applyFont="1" applyFill="1" applyBorder="1" applyAlignment="1" applyProtection="1">
      <alignment horizontal="center" shrinkToFit="1"/>
    </xf>
    <xf numFmtId="4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21" xfId="0" applyFont="1" applyFill="1" applyBorder="1" applyProtection="1">
      <protection locked="0"/>
    </xf>
    <xf numFmtId="49" fontId="1" fillId="0" borderId="22" xfId="8" applyNumberFormat="1" applyFont="1" applyFill="1" applyBorder="1" applyProtection="1">
      <alignment horizontal="left" vertical="top" wrapText="1"/>
    </xf>
    <xf numFmtId="4" fontId="1" fillId="0" borderId="23" xfId="9" applyNumberFormat="1" applyFont="1" applyFill="1" applyBorder="1" applyAlignment="1" applyProtection="1">
      <alignment horizontal="center" shrinkToFit="1"/>
    </xf>
    <xf numFmtId="0" fontId="1" fillId="0" borderId="43" xfId="7" applyNumberFormat="1" applyFont="1" applyFill="1" applyBorder="1" applyAlignment="1" applyProtection="1">
      <alignment horizontal="center"/>
    </xf>
    <xf numFmtId="0" fontId="1" fillId="0" borderId="43" xfId="2" applyNumberFormat="1" applyFont="1" applyFill="1" applyBorder="1" applyAlignment="1" applyProtection="1">
      <alignment horizontal="center"/>
    </xf>
    <xf numFmtId="4" fontId="0" fillId="0" borderId="32" xfId="0" applyNumberFormat="1" applyFont="1" applyFill="1" applyBorder="1" applyAlignment="1" applyProtection="1">
      <alignment horizontal="center"/>
      <protection locked="0"/>
    </xf>
    <xf numFmtId="0" fontId="10" fillId="0" borderId="27" xfId="0" applyFont="1" applyFill="1" applyBorder="1" applyProtection="1">
      <protection locked="0"/>
    </xf>
    <xf numFmtId="49" fontId="9" fillId="0" borderId="24" xfId="8" applyNumberFormat="1" applyFont="1" applyFill="1" applyBorder="1" applyProtection="1">
      <alignment horizontal="left" vertical="top" wrapText="1"/>
    </xf>
    <xf numFmtId="4" fontId="10" fillId="0" borderId="51" xfId="0" applyNumberFormat="1" applyFont="1" applyFill="1" applyBorder="1" applyAlignment="1" applyProtection="1">
      <alignment horizontal="center"/>
      <protection locked="0"/>
    </xf>
    <xf numFmtId="0" fontId="0" fillId="0" borderId="56" xfId="0" applyFill="1" applyBorder="1" applyProtection="1">
      <protection locked="0"/>
    </xf>
    <xf numFmtId="49" fontId="1" fillId="0" borderId="1" xfId="8" applyNumberFormat="1" applyFill="1" applyBorder="1" applyProtection="1">
      <alignment horizontal="left" vertical="top" wrapText="1"/>
    </xf>
    <xf numFmtId="49" fontId="15" fillId="0" borderId="8" xfId="0" applyNumberFormat="1" applyFont="1" applyFill="1" applyBorder="1" applyAlignment="1">
      <alignment horizontal="right"/>
    </xf>
    <xf numFmtId="49" fontId="15" fillId="0" borderId="8" xfId="0" applyNumberFormat="1" applyFont="1" applyFill="1" applyBorder="1" applyAlignment="1">
      <alignment horizontal="right" wrapText="1"/>
    </xf>
    <xf numFmtId="4" fontId="10" fillId="0" borderId="49" xfId="0" applyNumberFormat="1" applyFont="1" applyFill="1" applyBorder="1" applyAlignment="1" applyProtection="1">
      <alignment horizontal="center"/>
      <protection locked="0"/>
    </xf>
    <xf numFmtId="0" fontId="0" fillId="0" borderId="25" xfId="0" applyFont="1" applyFill="1" applyBorder="1" applyProtection="1">
      <protection locked="0"/>
    </xf>
    <xf numFmtId="4" fontId="1" fillId="0" borderId="1" xfId="9" applyNumberFormat="1" applyFont="1" applyFill="1" applyBorder="1" applyAlignment="1" applyProtection="1">
      <alignment horizontal="center" shrinkToFit="1"/>
    </xf>
    <xf numFmtId="4" fontId="0" fillId="0" borderId="13" xfId="0" applyNumberFormat="1" applyFont="1" applyFill="1" applyBorder="1" applyAlignment="1" applyProtection="1">
      <alignment horizontal="center"/>
      <protection locked="0"/>
    </xf>
    <xf numFmtId="4" fontId="16" fillId="0" borderId="49" xfId="0" applyNumberFormat="1" applyFont="1" applyFill="1" applyBorder="1" applyAlignment="1" applyProtection="1">
      <alignment horizontal="center"/>
      <protection locked="0"/>
    </xf>
    <xf numFmtId="49" fontId="14" fillId="0" borderId="14" xfId="8" applyNumberFormat="1" applyFont="1" applyFill="1" applyBorder="1" applyProtection="1">
      <alignment horizontal="left" vertical="top" wrapText="1"/>
    </xf>
    <xf numFmtId="49" fontId="1" fillId="0" borderId="10" xfId="8" applyNumberFormat="1" applyFill="1" applyBorder="1" applyProtection="1">
      <alignment horizontal="left" vertical="top" wrapText="1"/>
    </xf>
    <xf numFmtId="0" fontId="1" fillId="0" borderId="10" xfId="7" applyNumberFormat="1" applyFill="1" applyBorder="1" applyAlignment="1" applyProtection="1">
      <alignment horizontal="center"/>
    </xf>
    <xf numFmtId="0" fontId="1" fillId="0" borderId="10" xfId="2" applyNumberFormat="1" applyFill="1" applyBorder="1" applyAlignment="1" applyProtection="1">
      <alignment horizontal="center"/>
    </xf>
    <xf numFmtId="0" fontId="7" fillId="0" borderId="52" xfId="0" applyFont="1" applyFill="1" applyBorder="1" applyProtection="1">
      <protection locked="0"/>
    </xf>
    <xf numFmtId="49" fontId="4" fillId="0" borderId="53" xfId="8" applyNumberFormat="1" applyFont="1" applyFill="1" applyBorder="1" applyProtection="1">
      <alignment horizontal="left" vertical="top" wrapText="1"/>
    </xf>
    <xf numFmtId="4" fontId="4" fillId="0" borderId="54" xfId="9" applyNumberFormat="1" applyFont="1" applyFill="1" applyBorder="1" applyAlignment="1" applyProtection="1">
      <alignment horizontal="center" shrinkToFit="1"/>
    </xf>
    <xf numFmtId="49" fontId="15" fillId="0" borderId="58" xfId="0" applyNumberFormat="1" applyFont="1" applyFill="1" applyBorder="1" applyAlignment="1">
      <alignment horizontal="right"/>
    </xf>
    <xf numFmtId="49" fontId="1" fillId="0" borderId="32" xfId="8" applyNumberFormat="1" applyFill="1" applyBorder="1" applyProtection="1">
      <alignment horizontal="left" vertical="top" wrapText="1"/>
    </xf>
    <xf numFmtId="0" fontId="1" fillId="0" borderId="32" xfId="7" applyNumberFormat="1" applyFill="1" applyBorder="1" applyAlignment="1" applyProtection="1">
      <alignment horizontal="center"/>
    </xf>
    <xf numFmtId="0" fontId="1" fillId="0" borderId="32" xfId="2" applyNumberFormat="1" applyFill="1" applyBorder="1" applyAlignment="1" applyProtection="1">
      <alignment horizontal="center"/>
    </xf>
    <xf numFmtId="0" fontId="1" fillId="0" borderId="1" xfId="2" applyNumberFormat="1" applyFill="1" applyAlignment="1" applyProtection="1">
      <alignment horizontal="center"/>
    </xf>
    <xf numFmtId="0" fontId="7" fillId="0" borderId="13" xfId="0" applyFont="1" applyFill="1" applyBorder="1" applyProtection="1">
      <protection locked="0"/>
    </xf>
    <xf numFmtId="0" fontId="1" fillId="0" borderId="4" xfId="7" applyNumberFormat="1" applyFill="1" applyAlignment="1" applyProtection="1">
      <alignment horizontal="center"/>
    </xf>
    <xf numFmtId="0" fontId="10" fillId="0" borderId="8" xfId="0" applyFont="1" applyFill="1" applyBorder="1" applyProtection="1">
      <protection locked="0"/>
    </xf>
    <xf numFmtId="49" fontId="9" fillId="0" borderId="9" xfId="8" applyNumberFormat="1" applyFont="1" applyFill="1" applyBorder="1" applyProtection="1">
      <alignment horizontal="left" vertical="top" wrapText="1"/>
    </xf>
    <xf numFmtId="0" fontId="2" fillId="0" borderId="1" xfId="3" applyNumberFormat="1" applyFill="1" applyAlignment="1" applyProtection="1">
      <alignment horizontal="center" wrapText="1"/>
    </xf>
    <xf numFmtId="4" fontId="13" fillId="0" borderId="25" xfId="0" applyNumberFormat="1" applyFont="1" applyFill="1" applyBorder="1" applyAlignment="1" applyProtection="1">
      <alignment horizontal="center"/>
      <protection locked="0"/>
    </xf>
    <xf numFmtId="4" fontId="4" fillId="0" borderId="70" xfId="9" applyNumberFormat="1" applyFont="1" applyFill="1" applyBorder="1" applyAlignment="1" applyProtection="1">
      <alignment horizontal="center" shrinkToFit="1"/>
    </xf>
    <xf numFmtId="4" fontId="0" fillId="0" borderId="71" xfId="0" applyNumberFormat="1" applyFill="1" applyBorder="1" applyAlignment="1" applyProtection="1">
      <alignment horizontal="center"/>
      <protection locked="0"/>
    </xf>
    <xf numFmtId="4" fontId="4" fillId="0" borderId="72" xfId="9" applyNumberFormat="1" applyFont="1" applyFill="1" applyBorder="1" applyAlignment="1" applyProtection="1">
      <alignment horizontal="center" shrinkToFit="1"/>
    </xf>
    <xf numFmtId="4" fontId="0" fillId="0" borderId="1" xfId="0" applyNumberFormat="1" applyFill="1" applyBorder="1" applyAlignment="1" applyProtection="1">
      <alignment horizontal="center"/>
      <protection locked="0"/>
    </xf>
    <xf numFmtId="4" fontId="7" fillId="0" borderId="73" xfId="0" applyNumberFormat="1" applyFont="1" applyFill="1" applyBorder="1" applyAlignment="1" applyProtection="1">
      <alignment horizontal="center"/>
      <protection locked="0"/>
    </xf>
    <xf numFmtId="4" fontId="1" fillId="0" borderId="6" xfId="9" applyNumberFormat="1" applyFill="1" applyBorder="1" applyProtection="1">
      <alignment horizontal="right" vertical="top" shrinkToFit="1"/>
    </xf>
    <xf numFmtId="4" fontId="0" fillId="0" borderId="57" xfId="0" applyNumberFormat="1" applyFont="1" applyFill="1" applyBorder="1" applyAlignment="1" applyProtection="1">
      <alignment horizontal="center"/>
      <protection locked="0"/>
    </xf>
    <xf numFmtId="4" fontId="0" fillId="0" borderId="71" xfId="0" applyNumberFormat="1" applyFont="1" applyFill="1" applyBorder="1" applyAlignment="1" applyProtection="1">
      <alignment horizontal="center"/>
      <protection locked="0"/>
    </xf>
    <xf numFmtId="4" fontId="17" fillId="0" borderId="29" xfId="0" applyNumberFormat="1" applyFont="1" applyFill="1" applyBorder="1" applyAlignment="1" applyProtection="1">
      <alignment horizontal="center"/>
      <protection locked="0"/>
    </xf>
    <xf numFmtId="4" fontId="18" fillId="0" borderId="55" xfId="0" applyNumberFormat="1" applyFont="1" applyFill="1" applyBorder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11" fillId="6" borderId="10" xfId="0" applyFont="1" applyFill="1" applyBorder="1" applyAlignment="1" applyProtection="1">
      <alignment horizontal="center" wrapText="1"/>
      <protection locked="0"/>
    </xf>
    <xf numFmtId="4" fontId="10" fillId="6" borderId="47" xfId="0" applyNumberFormat="1" applyFont="1" applyFill="1" applyBorder="1" applyAlignment="1" applyProtection="1">
      <alignment horizontal="center"/>
      <protection locked="0"/>
    </xf>
    <xf numFmtId="4" fontId="7" fillId="6" borderId="29" xfId="0" applyNumberFormat="1" applyFont="1" applyFill="1" applyBorder="1" applyAlignment="1" applyProtection="1">
      <alignment horizontal="center"/>
      <protection locked="0"/>
    </xf>
    <xf numFmtId="4" fontId="7" fillId="6" borderId="8" xfId="0" applyNumberFormat="1" applyFont="1" applyFill="1" applyBorder="1" applyAlignment="1" applyProtection="1">
      <alignment horizontal="center"/>
      <protection locked="0"/>
    </xf>
    <xf numFmtId="4" fontId="0" fillId="6" borderId="8" xfId="0" applyNumberFormat="1" applyFill="1" applyBorder="1" applyAlignment="1" applyProtection="1">
      <alignment horizontal="center"/>
      <protection locked="0"/>
    </xf>
    <xf numFmtId="4" fontId="0" fillId="6" borderId="10" xfId="0" applyNumberFormat="1" applyFill="1" applyBorder="1" applyAlignment="1" applyProtection="1">
      <alignment horizontal="center"/>
      <protection locked="0"/>
    </xf>
    <xf numFmtId="4" fontId="0" fillId="6" borderId="51" xfId="0" applyNumberFormat="1" applyFill="1" applyBorder="1" applyAlignment="1" applyProtection="1">
      <alignment horizontal="center"/>
      <protection locked="0"/>
    </xf>
    <xf numFmtId="4" fontId="0" fillId="6" borderId="19" xfId="0" applyNumberFormat="1" applyFill="1" applyBorder="1" applyAlignment="1" applyProtection="1">
      <alignment horizontal="center"/>
      <protection locked="0"/>
    </xf>
    <xf numFmtId="4" fontId="0" fillId="6" borderId="32" xfId="0" applyNumberFormat="1" applyFill="1" applyBorder="1" applyAlignment="1" applyProtection="1">
      <alignment horizontal="center"/>
      <protection locked="0"/>
    </xf>
    <xf numFmtId="4" fontId="6" fillId="6" borderId="29" xfId="0" applyNumberFormat="1" applyFont="1" applyFill="1" applyBorder="1" applyAlignment="1" applyProtection="1">
      <alignment horizontal="center"/>
      <protection locked="0"/>
    </xf>
    <xf numFmtId="4" fontId="13" fillId="6" borderId="13" xfId="0" applyNumberFormat="1" applyFont="1" applyFill="1" applyBorder="1" applyAlignment="1" applyProtection="1">
      <alignment horizontal="center"/>
      <protection locked="0"/>
    </xf>
    <xf numFmtId="4" fontId="0" fillId="6" borderId="29" xfId="0" applyNumberFormat="1" applyFill="1" applyBorder="1" applyAlignment="1" applyProtection="1">
      <alignment horizontal="center"/>
      <protection locked="0"/>
    </xf>
    <xf numFmtId="4" fontId="7" fillId="6" borderId="16" xfId="0" applyNumberFormat="1" applyFont="1" applyFill="1" applyBorder="1" applyAlignment="1" applyProtection="1">
      <alignment horizontal="center"/>
      <protection locked="0"/>
    </xf>
    <xf numFmtId="4" fontId="0" fillId="6" borderId="37" xfId="0" applyNumberFormat="1" applyFill="1" applyBorder="1" applyAlignment="1" applyProtection="1">
      <alignment horizontal="center"/>
      <protection locked="0"/>
    </xf>
    <xf numFmtId="4" fontId="0" fillId="6" borderId="21" xfId="0" applyNumberFormat="1" applyFill="1" applyBorder="1" applyAlignment="1" applyProtection="1">
      <alignment horizontal="center"/>
      <protection locked="0"/>
    </xf>
    <xf numFmtId="4" fontId="0" fillId="6" borderId="65" xfId="0" applyNumberFormat="1" applyFill="1" applyBorder="1" applyAlignment="1" applyProtection="1">
      <alignment horizontal="center"/>
      <protection locked="0"/>
    </xf>
    <xf numFmtId="4" fontId="17" fillId="6" borderId="16" xfId="0" applyNumberFormat="1" applyFont="1" applyFill="1" applyBorder="1" applyAlignment="1" applyProtection="1">
      <alignment horizontal="center"/>
      <protection locked="0"/>
    </xf>
    <xf numFmtId="4" fontId="13" fillId="6" borderId="25" xfId="0" applyNumberFormat="1" applyFont="1" applyFill="1" applyBorder="1" applyAlignment="1" applyProtection="1">
      <alignment horizontal="center" vertical="top"/>
      <protection locked="0"/>
    </xf>
    <xf numFmtId="4" fontId="0" fillId="6" borderId="19" xfId="0" applyNumberFormat="1" applyFont="1" applyFill="1" applyBorder="1" applyAlignment="1" applyProtection="1">
      <alignment horizontal="center"/>
      <protection locked="0"/>
    </xf>
    <xf numFmtId="4" fontId="0" fillId="6" borderId="21" xfId="0" applyNumberFormat="1" applyFont="1" applyFill="1" applyBorder="1" applyAlignment="1" applyProtection="1">
      <alignment horizontal="center"/>
      <protection locked="0"/>
    </xf>
    <xf numFmtId="4" fontId="9" fillId="6" borderId="28" xfId="9" applyNumberFormat="1" applyFont="1" applyFill="1" applyBorder="1" applyAlignment="1" applyProtection="1">
      <alignment horizontal="center" shrinkToFit="1"/>
    </xf>
    <xf numFmtId="4" fontId="0" fillId="6" borderId="13" xfId="0" applyNumberFormat="1" applyFont="1" applyFill="1" applyBorder="1" applyAlignment="1" applyProtection="1">
      <alignment horizontal="center"/>
      <protection locked="0"/>
    </xf>
    <xf numFmtId="4" fontId="0" fillId="6" borderId="49" xfId="0" applyNumberFormat="1" applyFill="1" applyBorder="1" applyAlignment="1" applyProtection="1">
      <alignment horizontal="center"/>
      <protection locked="0"/>
    </xf>
    <xf numFmtId="4" fontId="7" fillId="6" borderId="55" xfId="0" applyNumberFormat="1" applyFont="1" applyFill="1" applyBorder="1" applyAlignment="1" applyProtection="1">
      <alignment horizontal="center"/>
      <protection locked="0"/>
    </xf>
    <xf numFmtId="4" fontId="0" fillId="6" borderId="13" xfId="0" applyNumberFormat="1" applyFill="1" applyBorder="1" applyAlignment="1" applyProtection="1">
      <alignment horizontal="center"/>
      <protection locked="0"/>
    </xf>
    <xf numFmtId="4" fontId="9" fillId="6" borderId="3" xfId="9" applyNumberFormat="1" applyFont="1" applyFill="1" applyAlignment="1" applyProtection="1">
      <alignment horizontal="center" shrinkToFit="1"/>
    </xf>
    <xf numFmtId="4" fontId="7" fillId="6" borderId="30" xfId="0" applyNumberFormat="1" applyFont="1" applyFill="1" applyBorder="1" applyAlignment="1" applyProtection="1">
      <alignment horizontal="center"/>
      <protection locked="0"/>
    </xf>
    <xf numFmtId="4" fontId="7" fillId="6" borderId="31" xfId="0" applyNumberFormat="1" applyFont="1" applyFill="1" applyBorder="1" applyAlignment="1" applyProtection="1">
      <alignment horizontal="center"/>
      <protection locked="0"/>
    </xf>
    <xf numFmtId="4" fontId="0" fillId="6" borderId="56" xfId="0" applyNumberFormat="1" applyFill="1" applyBorder="1" applyAlignment="1" applyProtection="1">
      <alignment horizontal="center"/>
      <protection locked="0"/>
    </xf>
    <xf numFmtId="4" fontId="0" fillId="6" borderId="31" xfId="0" applyNumberFormat="1" applyFill="1" applyBorder="1" applyAlignment="1" applyProtection="1">
      <alignment horizontal="center"/>
      <protection locked="0"/>
    </xf>
    <xf numFmtId="4" fontId="0" fillId="6" borderId="58" xfId="0" applyNumberFormat="1" applyFill="1" applyBorder="1" applyAlignment="1" applyProtection="1">
      <alignment horizontal="center"/>
      <protection locked="0"/>
    </xf>
    <xf numFmtId="4" fontId="0" fillId="6" borderId="38" xfId="0" applyNumberFormat="1" applyFill="1" applyBorder="1" applyAlignment="1" applyProtection="1">
      <alignment horizontal="center"/>
      <protection locked="0"/>
    </xf>
    <xf numFmtId="4" fontId="0" fillId="6" borderId="68" xfId="0" applyNumberFormat="1" applyFill="1" applyBorder="1" applyAlignment="1" applyProtection="1">
      <alignment horizontal="center"/>
      <protection locked="0"/>
    </xf>
    <xf numFmtId="4" fontId="0" fillId="6" borderId="69" xfId="0" applyNumberFormat="1" applyFill="1" applyBorder="1" applyAlignment="1" applyProtection="1">
      <alignment horizontal="center"/>
      <protection locked="0"/>
    </xf>
    <xf numFmtId="4" fontId="0" fillId="6" borderId="33" xfId="0" applyNumberFormat="1" applyFill="1" applyBorder="1" applyAlignment="1" applyProtection="1">
      <alignment horizontal="center"/>
      <protection locked="0"/>
    </xf>
    <xf numFmtId="4" fontId="6" fillId="6" borderId="30" xfId="0" applyNumberFormat="1" applyFont="1" applyFill="1" applyBorder="1" applyAlignment="1" applyProtection="1">
      <alignment horizontal="center"/>
      <protection locked="0"/>
    </xf>
    <xf numFmtId="4" fontId="13" fillId="6" borderId="48" xfId="0" applyNumberFormat="1" applyFont="1" applyFill="1" applyBorder="1" applyAlignment="1" applyProtection="1">
      <alignment horizontal="center"/>
      <protection locked="0"/>
    </xf>
    <xf numFmtId="4" fontId="0" fillId="6" borderId="30" xfId="0" applyNumberFormat="1" applyFill="1" applyBorder="1" applyAlignment="1" applyProtection="1">
      <alignment horizontal="center"/>
      <protection locked="0"/>
    </xf>
    <xf numFmtId="4" fontId="17" fillId="6" borderId="29" xfId="0" applyNumberFormat="1" applyFont="1" applyFill="1" applyBorder="1" applyAlignment="1" applyProtection="1">
      <alignment horizontal="center"/>
      <protection locked="0"/>
    </xf>
    <xf numFmtId="4" fontId="17" fillId="6" borderId="30" xfId="0" applyNumberFormat="1" applyFont="1" applyFill="1" applyBorder="1" applyAlignment="1" applyProtection="1">
      <alignment horizontal="center"/>
      <protection locked="0"/>
    </xf>
    <xf numFmtId="4" fontId="13" fillId="6" borderId="60" xfId="0" applyNumberFormat="1" applyFont="1" applyFill="1" applyBorder="1" applyAlignment="1" applyProtection="1">
      <alignment horizontal="center" vertical="top"/>
      <protection locked="0"/>
    </xf>
    <xf numFmtId="4" fontId="13" fillId="6" borderId="48" xfId="0" applyNumberFormat="1" applyFont="1" applyFill="1" applyBorder="1" applyAlignment="1" applyProtection="1">
      <alignment horizontal="center" vertical="top"/>
      <protection locked="0"/>
    </xf>
    <xf numFmtId="4" fontId="0" fillId="6" borderId="8" xfId="0" applyNumberFormat="1" applyFont="1" applyFill="1" applyBorder="1" applyAlignment="1" applyProtection="1">
      <alignment horizontal="center"/>
      <protection locked="0"/>
    </xf>
    <xf numFmtId="4" fontId="0" fillId="6" borderId="31" xfId="0" applyNumberFormat="1" applyFont="1" applyFill="1" applyBorder="1" applyAlignment="1" applyProtection="1">
      <alignment horizontal="center"/>
      <protection locked="0"/>
    </xf>
    <xf numFmtId="4" fontId="0" fillId="6" borderId="32" xfId="0" applyNumberFormat="1" applyFont="1" applyFill="1" applyBorder="1" applyAlignment="1" applyProtection="1">
      <alignment horizontal="center"/>
      <protection locked="0"/>
    </xf>
    <xf numFmtId="4" fontId="0" fillId="6" borderId="33" xfId="0" applyNumberFormat="1" applyFont="1" applyFill="1" applyBorder="1" applyAlignment="1" applyProtection="1">
      <alignment horizontal="center"/>
      <protection locked="0"/>
    </xf>
    <xf numFmtId="4" fontId="0" fillId="6" borderId="59" xfId="0" applyNumberFormat="1" applyFont="1" applyFill="1" applyBorder="1" applyAlignment="1" applyProtection="1">
      <alignment horizontal="center"/>
      <protection locked="0"/>
    </xf>
    <xf numFmtId="4" fontId="13" fillId="6" borderId="8" xfId="0" applyNumberFormat="1" applyFont="1" applyFill="1" applyBorder="1" applyAlignment="1" applyProtection="1">
      <alignment horizontal="center"/>
      <protection locked="0"/>
    </xf>
    <xf numFmtId="4" fontId="13" fillId="6" borderId="31" xfId="0" applyNumberFormat="1" applyFont="1" applyFill="1" applyBorder="1" applyAlignment="1" applyProtection="1">
      <alignment horizontal="center"/>
      <protection locked="0"/>
    </xf>
    <xf numFmtId="4" fontId="13" fillId="6" borderId="10" xfId="0" applyNumberFormat="1" applyFont="1" applyFill="1" applyBorder="1" applyAlignment="1" applyProtection="1">
      <alignment horizontal="center"/>
      <protection locked="0"/>
    </xf>
    <xf numFmtId="4" fontId="13" fillId="6" borderId="38" xfId="0" applyNumberFormat="1" applyFont="1" applyFill="1" applyBorder="1" applyAlignment="1" applyProtection="1">
      <alignment horizontal="center"/>
      <protection locked="0"/>
    </xf>
    <xf numFmtId="4" fontId="13" fillId="6" borderId="49" xfId="0" applyNumberFormat="1" applyFont="1" applyFill="1" applyBorder="1" applyAlignment="1" applyProtection="1">
      <alignment horizontal="center"/>
      <protection locked="0"/>
    </xf>
    <xf numFmtId="4" fontId="13" fillId="6" borderId="50" xfId="0" applyNumberFormat="1" applyFont="1" applyFill="1" applyBorder="1" applyAlignment="1" applyProtection="1">
      <alignment horizontal="center"/>
      <protection locked="0"/>
    </xf>
    <xf numFmtId="4" fontId="10" fillId="6" borderId="51" xfId="0" applyNumberFormat="1" applyFont="1" applyFill="1" applyBorder="1" applyAlignment="1" applyProtection="1">
      <alignment horizontal="center"/>
      <protection locked="0"/>
    </xf>
    <xf numFmtId="4" fontId="13" fillId="0" borderId="49" xfId="0" applyNumberFormat="1" applyFont="1" applyFill="1" applyBorder="1" applyAlignment="1" applyProtection="1">
      <alignment horizontal="center"/>
      <protection locked="0"/>
    </xf>
    <xf numFmtId="4" fontId="1" fillId="6" borderId="8" xfId="9" applyNumberFormat="1" applyFill="1" applyBorder="1" applyAlignment="1" applyProtection="1">
      <alignment horizontal="center" shrinkToFit="1"/>
    </xf>
    <xf numFmtId="0" fontId="1" fillId="0" borderId="1" xfId="1" applyNumberFormat="1" applyFill="1" applyProtection="1">
      <alignment horizontal="left" wrapText="1"/>
    </xf>
    <xf numFmtId="0" fontId="1" fillId="0" borderId="1" xfId="1" applyFill="1">
      <alignment horizontal="left" wrapText="1"/>
    </xf>
    <xf numFmtId="0" fontId="2" fillId="0" borderId="1" xfId="3" applyNumberFormat="1" applyFill="1" applyAlignment="1" applyProtection="1">
      <alignment horizontal="center" wrapText="1"/>
    </xf>
    <xf numFmtId="4" fontId="1" fillId="0" borderId="10" xfId="9" applyNumberFormat="1" applyFill="1" applyBorder="1" applyAlignment="1" applyProtection="1">
      <alignment horizontal="center" shrinkToFit="1"/>
    </xf>
  </cellXfs>
  <cellStyles count="36">
    <cellStyle name="br" xfId="13"/>
    <cellStyle name="br 2" xfId="28"/>
    <cellStyle name="col" xfId="12"/>
    <cellStyle name="col 2" xfId="27"/>
    <cellStyle name="style0" xfId="14"/>
    <cellStyle name="style0 2" xfId="29"/>
    <cellStyle name="td" xfId="15"/>
    <cellStyle name="td 2" xfId="30"/>
    <cellStyle name="tr" xfId="11"/>
    <cellStyle name="tr 2" xfId="26"/>
    <cellStyle name="xl21" xfId="16"/>
    <cellStyle name="xl22" xfId="17"/>
    <cellStyle name="xl23" xfId="1"/>
    <cellStyle name="xl24" xfId="2"/>
    <cellStyle name="xl25" xfId="3"/>
    <cellStyle name="xl26" xfId="4"/>
    <cellStyle name="xl27" xfId="5"/>
    <cellStyle name="xl28" xfId="6"/>
    <cellStyle name="xl29" xfId="7"/>
    <cellStyle name="xl30" xfId="18"/>
    <cellStyle name="xl31" xfId="19"/>
    <cellStyle name="xl32" xfId="10"/>
    <cellStyle name="xl33" xfId="20"/>
    <cellStyle name="xl34" xfId="21"/>
    <cellStyle name="xl35" xfId="22"/>
    <cellStyle name="xl36" xfId="8"/>
    <cellStyle name="xl37" xfId="9"/>
    <cellStyle name="xl38" xfId="23"/>
    <cellStyle name="xl39" xfId="24"/>
    <cellStyle name="Обычный" xfId="0" builtinId="0"/>
    <cellStyle name="Обычный 2" xfId="25"/>
    <cellStyle name="Обычный 3" xfId="31"/>
    <cellStyle name="Обычный 4" xfId="32"/>
    <cellStyle name="Обычный 5" xfId="33"/>
    <cellStyle name="Обычный 6" xfId="34"/>
    <cellStyle name="Обычный 7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46"/>
  <sheetViews>
    <sheetView showGridLines="0" showZeros="0" tabSelected="1" workbookViewId="0">
      <selection activeCell="A2" sqref="A2:N4"/>
    </sheetView>
  </sheetViews>
  <sheetFormatPr defaultRowHeight="15" x14ac:dyDescent="0.25"/>
  <cols>
    <col min="1" max="1" width="13.42578125" style="1" customWidth="1"/>
    <col min="2" max="2" width="52.85546875" style="1" customWidth="1"/>
    <col min="3" max="3" width="16.7109375" style="1" customWidth="1"/>
    <col min="4" max="8" width="9.140625" style="1" hidden="1"/>
    <col min="9" max="9" width="15" style="28" bestFit="1" customWidth="1"/>
    <col min="10" max="10" width="16" style="164" customWidth="1"/>
    <col min="11" max="11" width="16" style="1" customWidth="1"/>
    <col min="12" max="12" width="18.140625" style="1" customWidth="1"/>
    <col min="13" max="13" width="15.7109375" style="164" customWidth="1"/>
    <col min="14" max="14" width="15.140625" style="164" customWidth="1"/>
    <col min="15" max="16384" width="9.140625" style="1"/>
  </cols>
  <sheetData>
    <row r="1" spans="1:14" ht="15.2" customHeight="1" x14ac:dyDescent="0.25">
      <c r="A1" s="28"/>
      <c r="B1" s="221"/>
      <c r="C1" s="222"/>
      <c r="D1" s="29"/>
      <c r="E1" s="29"/>
      <c r="F1" s="29"/>
      <c r="G1" s="29"/>
      <c r="H1" s="29"/>
      <c r="K1" s="28"/>
      <c r="L1" s="28"/>
    </row>
    <row r="2" spans="1:14" ht="14.25" customHeight="1" x14ac:dyDescent="0.25">
      <c r="A2" s="223" t="s">
        <v>153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14" ht="12.75" customHeight="1" x14ac:dyDescent="0.2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14" ht="38.25" customHeight="1" x14ac:dyDescent="0.25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5" spans="1:14" ht="38.25" customHeight="1" x14ac:dyDescent="0.2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ht="81.75" customHeight="1" thickBot="1" x14ac:dyDescent="0.3">
      <c r="A6" s="30" t="s">
        <v>3</v>
      </c>
      <c r="B6" s="31" t="s">
        <v>0</v>
      </c>
      <c r="C6" s="32" t="s">
        <v>137</v>
      </c>
      <c r="D6" s="33"/>
      <c r="E6" s="29"/>
      <c r="F6" s="29"/>
      <c r="G6" s="29"/>
      <c r="H6" s="29"/>
      <c r="I6" s="34" t="s">
        <v>138</v>
      </c>
      <c r="J6" s="165" t="s">
        <v>127</v>
      </c>
      <c r="K6" s="34" t="s">
        <v>139</v>
      </c>
      <c r="L6" s="34" t="s">
        <v>140</v>
      </c>
      <c r="M6" s="165" t="s">
        <v>128</v>
      </c>
      <c r="N6" s="165" t="s">
        <v>141</v>
      </c>
    </row>
    <row r="7" spans="1:14" ht="16.5" thickBot="1" x14ac:dyDescent="0.3">
      <c r="A7" s="35">
        <v>1000000000</v>
      </c>
      <c r="B7" s="36" t="s">
        <v>4</v>
      </c>
      <c r="C7" s="37">
        <f t="shared" ref="C7:J7" si="0">C8+C15+C21+C26+C30+C34+C37+C45+C51+C54+C58+C95</f>
        <v>549257545.54999995</v>
      </c>
      <c r="D7" s="37">
        <f t="shared" si="0"/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746337000</v>
      </c>
      <c r="J7" s="166">
        <f t="shared" si="0"/>
        <v>838040000</v>
      </c>
      <c r="K7" s="38">
        <f>J7-I7</f>
        <v>91703000</v>
      </c>
      <c r="L7" s="38">
        <f>J7-C7</f>
        <v>288782454.45000005</v>
      </c>
      <c r="M7" s="166">
        <f>M8+M15+M21+M26+M30+M34+M37+M45+M51+M54+M58+M95</f>
        <v>894124000</v>
      </c>
      <c r="N7" s="166">
        <f>N8+N15+N21+N26+N30+N34+N37+N45+N51+N54+N58+N95</f>
        <v>916220000</v>
      </c>
    </row>
    <row r="8" spans="1:14" ht="15.75" x14ac:dyDescent="0.25">
      <c r="A8" s="39">
        <v>1010000000</v>
      </c>
      <c r="B8" s="40" t="s">
        <v>5</v>
      </c>
      <c r="C8" s="13">
        <f>C9</f>
        <v>388308859.40000004</v>
      </c>
      <c r="D8" s="41"/>
      <c r="E8" s="42"/>
      <c r="F8" s="42"/>
      <c r="G8" s="42"/>
      <c r="H8" s="42"/>
      <c r="I8" s="9">
        <f>I9</f>
        <v>510000000</v>
      </c>
      <c r="J8" s="167">
        <f>J9</f>
        <v>691390000</v>
      </c>
      <c r="K8" s="9">
        <f>J8-I8</f>
        <v>181390000</v>
      </c>
      <c r="L8" s="43">
        <f>J8-C8</f>
        <v>303081140.59999996</v>
      </c>
      <c r="M8" s="167">
        <f t="shared" ref="M8:N8" si="1">M9</f>
        <v>677430000</v>
      </c>
      <c r="N8" s="191">
        <f t="shared" si="1"/>
        <v>669770000</v>
      </c>
    </row>
    <row r="9" spans="1:14" ht="15.75" x14ac:dyDescent="0.25">
      <c r="A9" s="44">
        <v>1010200001</v>
      </c>
      <c r="B9" s="45" t="s">
        <v>6</v>
      </c>
      <c r="C9" s="46">
        <f>C10+C11+C12+C13+C14</f>
        <v>388308859.40000004</v>
      </c>
      <c r="D9" s="46">
        <f t="shared" ref="D9:H9" si="2">D10+D11+D12+D13</f>
        <v>0</v>
      </c>
      <c r="E9" s="46">
        <f t="shared" si="2"/>
        <v>0</v>
      </c>
      <c r="F9" s="46">
        <f t="shared" si="2"/>
        <v>0</v>
      </c>
      <c r="G9" s="46">
        <f t="shared" si="2"/>
        <v>0</v>
      </c>
      <c r="H9" s="46">
        <f t="shared" si="2"/>
        <v>0</v>
      </c>
      <c r="I9" s="46">
        <f>I10+I11+I12+I13+I14</f>
        <v>510000000</v>
      </c>
      <c r="J9" s="168">
        <f>J10+J11+J12+J13+J14</f>
        <v>691390000</v>
      </c>
      <c r="K9" s="47">
        <f>J9-I9</f>
        <v>181390000</v>
      </c>
      <c r="L9" s="48">
        <f t="shared" ref="L9:L77" si="3">J9-C9</f>
        <v>303081140.59999996</v>
      </c>
      <c r="M9" s="168">
        <f>M10+M11+M12+M13+M14</f>
        <v>677430000</v>
      </c>
      <c r="N9" s="192">
        <f>N10+N11+N12+N13+N14</f>
        <v>669770000</v>
      </c>
    </row>
    <row r="10" spans="1:14" ht="63.75" x14ac:dyDescent="0.25">
      <c r="A10" s="49">
        <v>1010201001</v>
      </c>
      <c r="B10" s="50" t="s">
        <v>7</v>
      </c>
      <c r="C10" s="51">
        <v>381089925.37</v>
      </c>
      <c r="D10" s="52"/>
      <c r="E10" s="53"/>
      <c r="F10" s="53"/>
      <c r="G10" s="53"/>
      <c r="H10" s="53"/>
      <c r="I10" s="10">
        <v>494455000</v>
      </c>
      <c r="J10" s="169">
        <v>673845000</v>
      </c>
      <c r="K10" s="54">
        <f>J10-I10</f>
        <v>179390000</v>
      </c>
      <c r="L10" s="55">
        <f t="shared" si="3"/>
        <v>292755074.63</v>
      </c>
      <c r="M10" s="193">
        <v>659885000</v>
      </c>
      <c r="N10" s="194">
        <v>652225000</v>
      </c>
    </row>
    <row r="11" spans="1:14" ht="102" x14ac:dyDescent="0.25">
      <c r="A11" s="49">
        <v>1010202001</v>
      </c>
      <c r="B11" s="50" t="s">
        <v>8</v>
      </c>
      <c r="C11" s="51">
        <v>2142766.66</v>
      </c>
      <c r="D11" s="52"/>
      <c r="E11" s="53"/>
      <c r="F11" s="53"/>
      <c r="G11" s="53"/>
      <c r="H11" s="53"/>
      <c r="I11" s="10">
        <v>1500000</v>
      </c>
      <c r="J11" s="169">
        <v>1500000</v>
      </c>
      <c r="K11" s="54">
        <f t="shared" ref="K11:K14" si="4">J11-I11</f>
        <v>0</v>
      </c>
      <c r="L11" s="55">
        <f t="shared" si="3"/>
        <v>-642766.66000000015</v>
      </c>
      <c r="M11" s="193">
        <v>1500000</v>
      </c>
      <c r="N11" s="194">
        <v>1500000</v>
      </c>
    </row>
    <row r="12" spans="1:14" ht="38.25" x14ac:dyDescent="0.25">
      <c r="A12" s="56">
        <v>1010203001</v>
      </c>
      <c r="B12" s="57" t="s">
        <v>9</v>
      </c>
      <c r="C12" s="11">
        <v>3870448.88</v>
      </c>
      <c r="D12" s="52"/>
      <c r="E12" s="53"/>
      <c r="F12" s="53"/>
      <c r="G12" s="53"/>
      <c r="H12" s="53"/>
      <c r="I12" s="27">
        <v>12000000</v>
      </c>
      <c r="J12" s="170">
        <v>14000000</v>
      </c>
      <c r="K12" s="58">
        <f t="shared" si="4"/>
        <v>2000000</v>
      </c>
      <c r="L12" s="59">
        <f t="shared" si="3"/>
        <v>10129551.120000001</v>
      </c>
      <c r="M12" s="195">
        <v>14000000</v>
      </c>
      <c r="N12" s="196">
        <v>14000000</v>
      </c>
    </row>
    <row r="13" spans="1:14" ht="76.5" x14ac:dyDescent="0.25">
      <c r="A13" s="49">
        <v>1010204001</v>
      </c>
      <c r="B13" s="60" t="s">
        <v>10</v>
      </c>
      <c r="C13" s="61">
        <v>37300.230000000003</v>
      </c>
      <c r="D13" s="62"/>
      <c r="E13" s="63"/>
      <c r="F13" s="63"/>
      <c r="G13" s="63"/>
      <c r="H13" s="63"/>
      <c r="I13" s="10">
        <v>45000</v>
      </c>
      <c r="J13" s="169">
        <v>45000</v>
      </c>
      <c r="K13" s="10">
        <f t="shared" si="4"/>
        <v>0</v>
      </c>
      <c r="L13" s="55">
        <f t="shared" si="3"/>
        <v>7699.7699999999968</v>
      </c>
      <c r="M13" s="169">
        <v>45000</v>
      </c>
      <c r="N13" s="194">
        <v>45000</v>
      </c>
    </row>
    <row r="14" spans="1:14" ht="42.75" customHeight="1" thickBot="1" x14ac:dyDescent="0.3">
      <c r="A14" s="64">
        <v>1010208001</v>
      </c>
      <c r="B14" s="65" t="s">
        <v>131</v>
      </c>
      <c r="C14" s="66">
        <v>1168418.26</v>
      </c>
      <c r="D14" s="67"/>
      <c r="E14" s="68"/>
      <c r="F14" s="68"/>
      <c r="G14" s="68"/>
      <c r="H14" s="68"/>
      <c r="I14" s="69">
        <v>2000000</v>
      </c>
      <c r="J14" s="171">
        <v>2000000</v>
      </c>
      <c r="K14" s="12">
        <f t="shared" si="4"/>
        <v>0</v>
      </c>
      <c r="L14" s="71">
        <f t="shared" si="3"/>
        <v>831581.74</v>
      </c>
      <c r="M14" s="197">
        <v>2000000</v>
      </c>
      <c r="N14" s="198">
        <v>2000000</v>
      </c>
    </row>
    <row r="15" spans="1:14" ht="38.25" x14ac:dyDescent="0.25">
      <c r="A15" s="72">
        <v>1030000000</v>
      </c>
      <c r="B15" s="40" t="s">
        <v>11</v>
      </c>
      <c r="C15" s="13">
        <f>C16</f>
        <v>15000401.610000001</v>
      </c>
      <c r="D15" s="41"/>
      <c r="E15" s="42"/>
      <c r="F15" s="42"/>
      <c r="G15" s="42"/>
      <c r="H15" s="42"/>
      <c r="I15" s="73">
        <f>I16</f>
        <v>18000000</v>
      </c>
      <c r="J15" s="167">
        <f>J16</f>
        <v>17500000</v>
      </c>
      <c r="K15" s="9">
        <f>J15-I15</f>
        <v>-500000</v>
      </c>
      <c r="L15" s="43">
        <f t="shared" si="3"/>
        <v>2499598.3899999987</v>
      </c>
      <c r="M15" s="167">
        <f>M16</f>
        <v>18900000</v>
      </c>
      <c r="N15" s="191">
        <f>N16</f>
        <v>18900000</v>
      </c>
    </row>
    <row r="16" spans="1:14" ht="25.5" x14ac:dyDescent="0.25">
      <c r="A16" s="49">
        <v>1030200001</v>
      </c>
      <c r="B16" s="50" t="s">
        <v>12</v>
      </c>
      <c r="C16" s="51">
        <f>C17+C18+C19+C20</f>
        <v>15000401.610000001</v>
      </c>
      <c r="D16" s="52"/>
      <c r="E16" s="53"/>
      <c r="F16" s="53"/>
      <c r="G16" s="53"/>
      <c r="H16" s="53"/>
      <c r="I16" s="74">
        <f>SUM(I17:I20)</f>
        <v>18000000</v>
      </c>
      <c r="J16" s="172">
        <f>SUM(J17:J20)</f>
        <v>17500000</v>
      </c>
      <c r="K16" s="10">
        <f>J16-I16</f>
        <v>-500000</v>
      </c>
      <c r="L16" s="55">
        <f t="shared" si="3"/>
        <v>2499598.3899999987</v>
      </c>
      <c r="M16" s="169">
        <f>SUM(M17:M20)</f>
        <v>18900000</v>
      </c>
      <c r="N16" s="194">
        <f>SUM(N17:N20)</f>
        <v>18900000</v>
      </c>
    </row>
    <row r="17" spans="1:14" ht="76.5" x14ac:dyDescent="0.25">
      <c r="A17" s="49">
        <v>1030223001</v>
      </c>
      <c r="B17" s="50" t="s">
        <v>13</v>
      </c>
      <c r="C17" s="51">
        <v>6925079.2300000004</v>
      </c>
      <c r="D17" s="52"/>
      <c r="E17" s="53"/>
      <c r="F17" s="53"/>
      <c r="G17" s="53"/>
      <c r="H17" s="53"/>
      <c r="I17" s="74">
        <v>8355000</v>
      </c>
      <c r="J17" s="169">
        <v>8300000</v>
      </c>
      <c r="K17" s="10">
        <f t="shared" ref="K17:K20" si="5">J17-I17</f>
        <v>-55000</v>
      </c>
      <c r="L17" s="55">
        <f t="shared" si="3"/>
        <v>1374920.7699999996</v>
      </c>
      <c r="M17" s="169">
        <v>9305000</v>
      </c>
      <c r="N17" s="194">
        <v>9305000</v>
      </c>
    </row>
    <row r="18" spans="1:14" ht="89.25" x14ac:dyDescent="0.25">
      <c r="A18" s="49">
        <v>1030224001</v>
      </c>
      <c r="B18" s="50" t="s">
        <v>14</v>
      </c>
      <c r="C18" s="51">
        <v>48702.23</v>
      </c>
      <c r="D18" s="52"/>
      <c r="E18" s="53"/>
      <c r="F18" s="53"/>
      <c r="G18" s="53"/>
      <c r="H18" s="53"/>
      <c r="I18" s="74">
        <v>45000</v>
      </c>
      <c r="J18" s="169">
        <v>40000</v>
      </c>
      <c r="K18" s="10">
        <f t="shared" si="5"/>
        <v>-5000</v>
      </c>
      <c r="L18" s="55">
        <f t="shared" si="3"/>
        <v>-8702.2300000000032</v>
      </c>
      <c r="M18" s="169">
        <v>45000</v>
      </c>
      <c r="N18" s="194">
        <v>45000</v>
      </c>
    </row>
    <row r="19" spans="1:14" ht="76.5" x14ac:dyDescent="0.25">
      <c r="A19" s="49">
        <v>1030225001</v>
      </c>
      <c r="B19" s="50" t="s">
        <v>15</v>
      </c>
      <c r="C19" s="51">
        <v>9207523.9299999997</v>
      </c>
      <c r="D19" s="52"/>
      <c r="E19" s="53"/>
      <c r="F19" s="53"/>
      <c r="G19" s="53"/>
      <c r="H19" s="53"/>
      <c r="I19" s="74">
        <v>10500000</v>
      </c>
      <c r="J19" s="169">
        <v>10060000</v>
      </c>
      <c r="K19" s="10">
        <f t="shared" si="5"/>
        <v>-440000</v>
      </c>
      <c r="L19" s="55">
        <f t="shared" si="3"/>
        <v>852476.0700000003</v>
      </c>
      <c r="M19" s="169">
        <v>10500000</v>
      </c>
      <c r="N19" s="194">
        <v>10500000</v>
      </c>
    </row>
    <row r="20" spans="1:14" ht="77.25" thickBot="1" x14ac:dyDescent="0.3">
      <c r="A20" s="75">
        <v>1030226001</v>
      </c>
      <c r="B20" s="76" t="s">
        <v>16</v>
      </c>
      <c r="C20" s="77">
        <v>-1180903.78</v>
      </c>
      <c r="D20" s="67"/>
      <c r="E20" s="68"/>
      <c r="F20" s="68"/>
      <c r="G20" s="68"/>
      <c r="H20" s="68"/>
      <c r="I20" s="78">
        <v>-900000</v>
      </c>
      <c r="J20" s="173">
        <v>-900000</v>
      </c>
      <c r="K20" s="12">
        <f t="shared" si="5"/>
        <v>0</v>
      </c>
      <c r="L20" s="71">
        <f t="shared" si="3"/>
        <v>280903.78000000003</v>
      </c>
      <c r="M20" s="173">
        <v>-950000</v>
      </c>
      <c r="N20" s="199">
        <v>-950000</v>
      </c>
    </row>
    <row r="21" spans="1:14" ht="15.75" x14ac:dyDescent="0.25">
      <c r="A21" s="72">
        <v>1050000000</v>
      </c>
      <c r="B21" s="40" t="s">
        <v>17</v>
      </c>
      <c r="C21" s="13">
        <f>SUM(C22:C25)</f>
        <v>34606227.149999999</v>
      </c>
      <c r="D21" s="13">
        <f t="shared" ref="D21:H21" si="6">D23+D24+D25</f>
        <v>0</v>
      </c>
      <c r="E21" s="13">
        <f t="shared" si="6"/>
        <v>0</v>
      </c>
      <c r="F21" s="13">
        <f t="shared" si="6"/>
        <v>0</v>
      </c>
      <c r="G21" s="13">
        <f t="shared" si="6"/>
        <v>0</v>
      </c>
      <c r="H21" s="13">
        <f t="shared" si="6"/>
        <v>0</v>
      </c>
      <c r="I21" s="13">
        <f>I23+I24+I25+I22</f>
        <v>117250000</v>
      </c>
      <c r="J21" s="174">
        <f>J23+J24+J25+J22</f>
        <v>17020000</v>
      </c>
      <c r="K21" s="80">
        <f>J21-I21</f>
        <v>-100230000</v>
      </c>
      <c r="L21" s="81">
        <f t="shared" si="3"/>
        <v>-17586227.149999999</v>
      </c>
      <c r="M21" s="174">
        <f>M23+M24+M25+M22</f>
        <v>17440000</v>
      </c>
      <c r="N21" s="200">
        <f>N23+N24+N25+N22</f>
        <v>17440000</v>
      </c>
    </row>
    <row r="22" spans="1:14" ht="25.5" x14ac:dyDescent="0.25">
      <c r="A22" s="82">
        <v>1050100000</v>
      </c>
      <c r="B22" s="83" t="s">
        <v>132</v>
      </c>
      <c r="C22" s="14">
        <v>3109562.41</v>
      </c>
      <c r="D22" s="84"/>
      <c r="E22" s="85"/>
      <c r="F22" s="85"/>
      <c r="G22" s="85"/>
      <c r="H22" s="85"/>
      <c r="I22" s="153">
        <v>105000000</v>
      </c>
      <c r="J22" s="175">
        <v>3200000</v>
      </c>
      <c r="K22" s="87">
        <f>J22-I22</f>
        <v>-101800000</v>
      </c>
      <c r="L22" s="88">
        <f t="shared" si="3"/>
        <v>90437.589999999851</v>
      </c>
      <c r="M22" s="175">
        <v>3300000</v>
      </c>
      <c r="N22" s="201">
        <v>3300000</v>
      </c>
    </row>
    <row r="23" spans="1:14" ht="25.5" x14ac:dyDescent="0.25">
      <c r="A23" s="49">
        <v>1050200002</v>
      </c>
      <c r="B23" s="50" t="s">
        <v>18</v>
      </c>
      <c r="C23" s="51">
        <v>10126893.609999999</v>
      </c>
      <c r="D23" s="52"/>
      <c r="E23" s="53"/>
      <c r="F23" s="53"/>
      <c r="G23" s="53"/>
      <c r="H23" s="53"/>
      <c r="I23" s="74">
        <v>0</v>
      </c>
      <c r="J23" s="169"/>
      <c r="K23" s="10">
        <f>J23-I23</f>
        <v>0</v>
      </c>
      <c r="L23" s="55">
        <f t="shared" si="3"/>
        <v>-10126893.609999999</v>
      </c>
      <c r="M23" s="169"/>
      <c r="N23" s="194"/>
    </row>
    <row r="24" spans="1:14" ht="15.75" x14ac:dyDescent="0.25">
      <c r="A24" s="49">
        <v>1050300001</v>
      </c>
      <c r="B24" s="50" t="s">
        <v>19</v>
      </c>
      <c r="C24" s="51">
        <v>301470.34000000003</v>
      </c>
      <c r="D24" s="52"/>
      <c r="E24" s="53"/>
      <c r="F24" s="53"/>
      <c r="G24" s="53"/>
      <c r="H24" s="53"/>
      <c r="I24" s="74">
        <v>250000</v>
      </c>
      <c r="J24" s="169">
        <v>320000</v>
      </c>
      <c r="K24" s="10">
        <f t="shared" ref="K24:K25" si="7">J24-I24</f>
        <v>70000</v>
      </c>
      <c r="L24" s="55">
        <f t="shared" si="3"/>
        <v>18529.659999999974</v>
      </c>
      <c r="M24" s="169">
        <v>340000</v>
      </c>
      <c r="N24" s="194">
        <v>340000</v>
      </c>
    </row>
    <row r="25" spans="1:14" ht="26.25" thickBot="1" x14ac:dyDescent="0.3">
      <c r="A25" s="75">
        <v>1050400002</v>
      </c>
      <c r="B25" s="76" t="s">
        <v>20</v>
      </c>
      <c r="C25" s="77">
        <v>21068300.789999999</v>
      </c>
      <c r="D25" s="67"/>
      <c r="E25" s="68"/>
      <c r="F25" s="68"/>
      <c r="G25" s="68"/>
      <c r="H25" s="68"/>
      <c r="I25" s="78">
        <v>12000000</v>
      </c>
      <c r="J25" s="173">
        <v>13500000</v>
      </c>
      <c r="K25" s="12">
        <f t="shared" si="7"/>
        <v>1500000</v>
      </c>
      <c r="L25" s="71">
        <f t="shared" si="3"/>
        <v>-7568300.7899999991</v>
      </c>
      <c r="M25" s="173">
        <v>13800000</v>
      </c>
      <c r="N25" s="199">
        <v>13800000</v>
      </c>
    </row>
    <row r="26" spans="1:14" ht="15.75" x14ac:dyDescent="0.25">
      <c r="A26" s="39">
        <v>1060000000</v>
      </c>
      <c r="B26" s="89" t="s">
        <v>21</v>
      </c>
      <c r="C26" s="90">
        <f>C27+C28+C29</f>
        <v>48264708.439999998</v>
      </c>
      <c r="D26" s="91"/>
      <c r="E26" s="92"/>
      <c r="F26" s="92"/>
      <c r="G26" s="92"/>
      <c r="H26" s="92"/>
      <c r="I26" s="79">
        <f>SUM(I27:I29)</f>
        <v>50000000</v>
      </c>
      <c r="J26" s="174">
        <f>J27+J28+J29</f>
        <v>57000000</v>
      </c>
      <c r="K26" s="79">
        <f>J26-I26</f>
        <v>7000000</v>
      </c>
      <c r="L26" s="43">
        <f t="shared" si="3"/>
        <v>8735291.5600000024</v>
      </c>
      <c r="M26" s="174">
        <f t="shared" ref="M26:N26" si="8">M27+M28+M29</f>
        <v>62000000</v>
      </c>
      <c r="N26" s="200">
        <f t="shared" si="8"/>
        <v>67000000</v>
      </c>
    </row>
    <row r="27" spans="1:14" ht="38.25" x14ac:dyDescent="0.25">
      <c r="A27" s="49">
        <v>1060102004</v>
      </c>
      <c r="B27" s="93" t="s">
        <v>22</v>
      </c>
      <c r="C27" s="94">
        <v>24448153.219999999</v>
      </c>
      <c r="D27" s="52"/>
      <c r="E27" s="53"/>
      <c r="F27" s="53"/>
      <c r="G27" s="53"/>
      <c r="H27" s="53"/>
      <c r="I27" s="10">
        <v>25000000</v>
      </c>
      <c r="J27" s="169">
        <v>35000000</v>
      </c>
      <c r="K27" s="10">
        <f>J27-I27</f>
        <v>10000000</v>
      </c>
      <c r="L27" s="55">
        <f t="shared" si="3"/>
        <v>10551846.780000001</v>
      </c>
      <c r="M27" s="169">
        <v>40000000</v>
      </c>
      <c r="N27" s="194">
        <v>45000000</v>
      </c>
    </row>
    <row r="28" spans="1:14" ht="25.5" x14ac:dyDescent="0.25">
      <c r="A28" s="49">
        <v>1060603204</v>
      </c>
      <c r="B28" s="93" t="s">
        <v>23</v>
      </c>
      <c r="C28" s="94">
        <v>11861226.99</v>
      </c>
      <c r="D28" s="52"/>
      <c r="E28" s="53"/>
      <c r="F28" s="53"/>
      <c r="G28" s="53"/>
      <c r="H28" s="53"/>
      <c r="I28" s="10">
        <v>15000000</v>
      </c>
      <c r="J28" s="169">
        <v>13000000</v>
      </c>
      <c r="K28" s="10">
        <f t="shared" ref="K28:K29" si="9">J28-I28</f>
        <v>-2000000</v>
      </c>
      <c r="L28" s="55">
        <f t="shared" si="3"/>
        <v>1138773.0099999998</v>
      </c>
      <c r="M28" s="169">
        <f>J28</f>
        <v>13000000</v>
      </c>
      <c r="N28" s="194">
        <f>M28</f>
        <v>13000000</v>
      </c>
    </row>
    <row r="29" spans="1:14" ht="39" thickBot="1" x14ac:dyDescent="0.3">
      <c r="A29" s="75">
        <v>1060604204</v>
      </c>
      <c r="B29" s="95" t="s">
        <v>24</v>
      </c>
      <c r="C29" s="96">
        <v>11955328.23</v>
      </c>
      <c r="D29" s="67"/>
      <c r="E29" s="68"/>
      <c r="F29" s="68"/>
      <c r="G29" s="68"/>
      <c r="H29" s="68"/>
      <c r="I29" s="12">
        <v>10000000</v>
      </c>
      <c r="J29" s="173">
        <v>9000000</v>
      </c>
      <c r="K29" s="12">
        <f t="shared" si="9"/>
        <v>-1000000</v>
      </c>
      <c r="L29" s="71">
        <f t="shared" si="3"/>
        <v>-2955328.2300000004</v>
      </c>
      <c r="M29" s="173">
        <f>J29</f>
        <v>9000000</v>
      </c>
      <c r="N29" s="199">
        <f>M29</f>
        <v>9000000</v>
      </c>
    </row>
    <row r="30" spans="1:14" ht="15.75" x14ac:dyDescent="0.25">
      <c r="A30" s="39">
        <v>1080000000</v>
      </c>
      <c r="B30" s="40" t="s">
        <v>25</v>
      </c>
      <c r="C30" s="13">
        <f>C31+C32+C33</f>
        <v>6347382.71</v>
      </c>
      <c r="D30" s="91"/>
      <c r="E30" s="92"/>
      <c r="F30" s="92"/>
      <c r="G30" s="92"/>
      <c r="H30" s="92"/>
      <c r="I30" s="79">
        <f>SUM(I31:I32)</f>
        <v>7000000</v>
      </c>
      <c r="J30" s="174">
        <f>J31+J32+J33</f>
        <v>7000000</v>
      </c>
      <c r="K30" s="79">
        <f>J30-I30</f>
        <v>0</v>
      </c>
      <c r="L30" s="43">
        <f t="shared" si="3"/>
        <v>652617.29</v>
      </c>
      <c r="M30" s="174">
        <f t="shared" ref="M30:N30" si="10">M31+M32+M33</f>
        <v>7000000</v>
      </c>
      <c r="N30" s="200">
        <f t="shared" si="10"/>
        <v>7000000</v>
      </c>
    </row>
    <row r="31" spans="1:14" ht="38.25" x14ac:dyDescent="0.25">
      <c r="A31" s="49">
        <v>1080301001</v>
      </c>
      <c r="B31" s="50" t="s">
        <v>26</v>
      </c>
      <c r="C31" s="51">
        <v>6240382.71</v>
      </c>
      <c r="D31" s="52"/>
      <c r="E31" s="53"/>
      <c r="F31" s="53"/>
      <c r="G31" s="53"/>
      <c r="H31" s="53"/>
      <c r="I31" s="10">
        <v>6895000</v>
      </c>
      <c r="J31" s="169">
        <v>6900000</v>
      </c>
      <c r="K31" s="10">
        <f>J31-I31</f>
        <v>5000</v>
      </c>
      <c r="L31" s="55">
        <f t="shared" si="3"/>
        <v>659617.29</v>
      </c>
      <c r="M31" s="169">
        <f>J31</f>
        <v>6900000</v>
      </c>
      <c r="N31" s="194">
        <f>M31</f>
        <v>6900000</v>
      </c>
    </row>
    <row r="32" spans="1:14" ht="25.5" x14ac:dyDescent="0.25">
      <c r="A32" s="49">
        <v>1080715001</v>
      </c>
      <c r="B32" s="50" t="s">
        <v>27</v>
      </c>
      <c r="C32" s="51">
        <v>75000</v>
      </c>
      <c r="D32" s="52"/>
      <c r="E32" s="53"/>
      <c r="F32" s="53"/>
      <c r="G32" s="53"/>
      <c r="H32" s="53"/>
      <c r="I32" s="10">
        <v>105000</v>
      </c>
      <c r="J32" s="169">
        <v>100000</v>
      </c>
      <c r="K32" s="10">
        <f>J32-I32</f>
        <v>-5000</v>
      </c>
      <c r="L32" s="55">
        <f t="shared" si="3"/>
        <v>25000</v>
      </c>
      <c r="M32" s="169">
        <f>J32</f>
        <v>100000</v>
      </c>
      <c r="N32" s="194">
        <f>M32</f>
        <v>100000</v>
      </c>
    </row>
    <row r="33" spans="1:14" ht="77.25" thickBot="1" x14ac:dyDescent="0.3">
      <c r="A33" s="75">
        <v>1080717301</v>
      </c>
      <c r="B33" s="76" t="s">
        <v>28</v>
      </c>
      <c r="C33" s="77">
        <v>32000</v>
      </c>
      <c r="D33" s="67"/>
      <c r="E33" s="68"/>
      <c r="F33" s="68"/>
      <c r="G33" s="68"/>
      <c r="H33" s="68"/>
      <c r="I33" s="12">
        <v>27000</v>
      </c>
      <c r="J33" s="173"/>
      <c r="K33" s="12"/>
      <c r="L33" s="71">
        <f t="shared" si="3"/>
        <v>-32000</v>
      </c>
      <c r="M33" s="173"/>
      <c r="N33" s="199"/>
    </row>
    <row r="34" spans="1:14" ht="38.25" x14ac:dyDescent="0.25">
      <c r="A34" s="39">
        <v>1090000000</v>
      </c>
      <c r="B34" s="40" t="s">
        <v>29</v>
      </c>
      <c r="C34" s="13">
        <f>C35+C36</f>
        <v>82476</v>
      </c>
      <c r="D34" s="13">
        <f t="shared" ref="D34:I34" si="11">D35+D36</f>
        <v>0</v>
      </c>
      <c r="E34" s="13">
        <f t="shared" si="11"/>
        <v>0</v>
      </c>
      <c r="F34" s="13">
        <f t="shared" si="11"/>
        <v>0</v>
      </c>
      <c r="G34" s="13">
        <f t="shared" si="11"/>
        <v>0</v>
      </c>
      <c r="H34" s="13">
        <f t="shared" si="11"/>
        <v>0</v>
      </c>
      <c r="I34" s="13">
        <f t="shared" si="11"/>
        <v>82000</v>
      </c>
      <c r="J34" s="176"/>
      <c r="K34" s="97">
        <f>J34-I34</f>
        <v>-82000</v>
      </c>
      <c r="L34" s="43">
        <f t="shared" si="3"/>
        <v>-82476</v>
      </c>
      <c r="M34" s="176"/>
      <c r="N34" s="202"/>
    </row>
    <row r="35" spans="1:14" ht="38.25" x14ac:dyDescent="0.25">
      <c r="A35" s="49">
        <v>1090405204</v>
      </c>
      <c r="B35" s="50" t="s">
        <v>30</v>
      </c>
      <c r="C35" s="51">
        <v>82476</v>
      </c>
      <c r="D35" s="52"/>
      <c r="E35" s="53"/>
      <c r="F35" s="53"/>
      <c r="G35" s="53"/>
      <c r="H35" s="53"/>
      <c r="I35" s="10">
        <v>82000</v>
      </c>
      <c r="J35" s="169"/>
      <c r="K35" s="10">
        <f>J35-I35</f>
        <v>-82000</v>
      </c>
      <c r="L35" s="55">
        <f t="shared" si="3"/>
        <v>-82476</v>
      </c>
      <c r="M35" s="169"/>
      <c r="N35" s="194"/>
    </row>
    <row r="36" spans="1:14" ht="51.75" thickBot="1" x14ac:dyDescent="0.3">
      <c r="A36" s="75">
        <v>1090703204</v>
      </c>
      <c r="B36" s="76" t="s">
        <v>31</v>
      </c>
      <c r="C36" s="77"/>
      <c r="D36" s="67"/>
      <c r="E36" s="68"/>
      <c r="F36" s="68"/>
      <c r="G36" s="68"/>
      <c r="H36" s="68"/>
      <c r="I36" s="12"/>
      <c r="J36" s="173"/>
      <c r="K36" s="12"/>
      <c r="L36" s="71">
        <f t="shared" si="3"/>
        <v>0</v>
      </c>
      <c r="M36" s="173"/>
      <c r="N36" s="199"/>
    </row>
    <row r="37" spans="1:14" ht="38.25" x14ac:dyDescent="0.25">
      <c r="A37" s="98">
        <v>1110000000</v>
      </c>
      <c r="B37" s="99" t="s">
        <v>33</v>
      </c>
      <c r="C37" s="100">
        <f>C38+C39+C40+C41+C42+C44+C43</f>
        <v>32304347.239999998</v>
      </c>
      <c r="D37" s="100">
        <f t="shared" ref="D37:H37" si="12">D38+D39+D40+D41+D42+D44</f>
        <v>0</v>
      </c>
      <c r="E37" s="100">
        <f t="shared" si="12"/>
        <v>0</v>
      </c>
      <c r="F37" s="100">
        <f t="shared" si="12"/>
        <v>0</v>
      </c>
      <c r="G37" s="100">
        <f t="shared" si="12"/>
        <v>0</v>
      </c>
      <c r="H37" s="100">
        <f t="shared" si="12"/>
        <v>0</v>
      </c>
      <c r="I37" s="154">
        <f>SUM(I38:I44)</f>
        <v>34755000</v>
      </c>
      <c r="J37" s="177">
        <f>SUM(J38:J44)</f>
        <v>36500000</v>
      </c>
      <c r="K37" s="9">
        <f>J37-I37</f>
        <v>1745000</v>
      </c>
      <c r="L37" s="43">
        <f t="shared" si="3"/>
        <v>4195652.7600000016</v>
      </c>
      <c r="M37" s="167">
        <f t="shared" ref="M37:N37" si="13">SUM(M38:M44)</f>
        <v>40394000</v>
      </c>
      <c r="N37" s="191">
        <f t="shared" si="13"/>
        <v>41150000</v>
      </c>
    </row>
    <row r="38" spans="1:14" ht="51" x14ac:dyDescent="0.25">
      <c r="A38" s="49">
        <v>1110104004</v>
      </c>
      <c r="B38" s="50" t="s">
        <v>34</v>
      </c>
      <c r="C38" s="51"/>
      <c r="D38" s="52"/>
      <c r="E38" s="53"/>
      <c r="F38" s="53"/>
      <c r="G38" s="53"/>
      <c r="H38" s="53"/>
      <c r="I38" s="54"/>
      <c r="J38" s="172"/>
      <c r="K38" s="10"/>
      <c r="L38" s="55">
        <f t="shared" si="3"/>
        <v>0</v>
      </c>
      <c r="M38" s="169"/>
      <c r="N38" s="194"/>
    </row>
    <row r="39" spans="1:14" ht="76.5" x14ac:dyDescent="0.25">
      <c r="A39" s="49">
        <v>1110501204</v>
      </c>
      <c r="B39" s="50" t="s">
        <v>35</v>
      </c>
      <c r="C39" s="51">
        <v>12199177.08</v>
      </c>
      <c r="D39" s="52"/>
      <c r="E39" s="53"/>
      <c r="F39" s="53"/>
      <c r="G39" s="53"/>
      <c r="H39" s="53"/>
      <c r="I39" s="54">
        <v>13255000</v>
      </c>
      <c r="J39" s="172">
        <v>13500000</v>
      </c>
      <c r="K39" s="10">
        <f>J39-I39</f>
        <v>245000</v>
      </c>
      <c r="L39" s="55">
        <f t="shared" si="3"/>
        <v>1300822.92</v>
      </c>
      <c r="M39" s="169">
        <v>13500000</v>
      </c>
      <c r="N39" s="194">
        <v>13500000</v>
      </c>
    </row>
    <row r="40" spans="1:14" ht="63.75" x14ac:dyDescent="0.25">
      <c r="A40" s="49">
        <v>1110502404</v>
      </c>
      <c r="B40" s="50" t="s">
        <v>36</v>
      </c>
      <c r="C40" s="51">
        <v>14140.78</v>
      </c>
      <c r="D40" s="52"/>
      <c r="E40" s="53"/>
      <c r="F40" s="53"/>
      <c r="G40" s="53"/>
      <c r="H40" s="53"/>
      <c r="I40" s="54"/>
      <c r="J40" s="172"/>
      <c r="K40" s="10">
        <f t="shared" ref="K40:K44" si="14">J40-I40</f>
        <v>0</v>
      </c>
      <c r="L40" s="55">
        <f t="shared" si="3"/>
        <v>-14140.78</v>
      </c>
      <c r="M40" s="169"/>
      <c r="N40" s="194"/>
    </row>
    <row r="41" spans="1:14" ht="38.25" x14ac:dyDescent="0.25">
      <c r="A41" s="49">
        <v>1110507404</v>
      </c>
      <c r="B41" s="50" t="s">
        <v>37</v>
      </c>
      <c r="C41" s="51">
        <v>16298613.17</v>
      </c>
      <c r="D41" s="52"/>
      <c r="E41" s="53"/>
      <c r="F41" s="53"/>
      <c r="G41" s="53"/>
      <c r="H41" s="53"/>
      <c r="I41" s="54">
        <v>13000000</v>
      </c>
      <c r="J41" s="172">
        <v>15000000</v>
      </c>
      <c r="K41" s="10">
        <f t="shared" si="14"/>
        <v>2000000</v>
      </c>
      <c r="L41" s="55">
        <f t="shared" si="3"/>
        <v>-1298613.17</v>
      </c>
      <c r="M41" s="169">
        <v>18894000</v>
      </c>
      <c r="N41" s="194">
        <v>19650000</v>
      </c>
    </row>
    <row r="42" spans="1:14" ht="89.25" x14ac:dyDescent="0.25">
      <c r="A42" s="49">
        <v>1110532404</v>
      </c>
      <c r="B42" s="50" t="s">
        <v>38</v>
      </c>
      <c r="C42" s="51">
        <v>18</v>
      </c>
      <c r="D42" s="52"/>
      <c r="E42" s="53"/>
      <c r="F42" s="53"/>
      <c r="G42" s="53"/>
      <c r="H42" s="53"/>
      <c r="I42" s="54"/>
      <c r="J42" s="172"/>
      <c r="K42" s="10">
        <f t="shared" si="14"/>
        <v>0</v>
      </c>
      <c r="L42" s="55">
        <f t="shared" si="3"/>
        <v>-18</v>
      </c>
      <c r="M42" s="169">
        <f>J42</f>
        <v>0</v>
      </c>
      <c r="N42" s="194">
        <f>M42</f>
        <v>0</v>
      </c>
    </row>
    <row r="43" spans="1:14" ht="63" customHeight="1" x14ac:dyDescent="0.25">
      <c r="A43" s="56">
        <v>1110904404</v>
      </c>
      <c r="B43" s="57" t="s">
        <v>39</v>
      </c>
      <c r="C43" s="11">
        <v>2822700.4</v>
      </c>
      <c r="D43" s="52"/>
      <c r="E43" s="53"/>
      <c r="F43" s="53"/>
      <c r="G43" s="53"/>
      <c r="H43" s="53"/>
      <c r="I43" s="58">
        <v>2800000</v>
      </c>
      <c r="J43" s="178">
        <v>3000000</v>
      </c>
      <c r="K43" s="27"/>
      <c r="L43" s="59">
        <f t="shared" si="3"/>
        <v>177299.60000000009</v>
      </c>
      <c r="M43" s="170">
        <f>J43</f>
        <v>3000000</v>
      </c>
      <c r="N43" s="196">
        <f>M43</f>
        <v>3000000</v>
      </c>
    </row>
    <row r="44" spans="1:14" ht="16.5" thickBot="1" x14ac:dyDescent="0.3">
      <c r="A44" s="75">
        <v>1110908004</v>
      </c>
      <c r="B44" s="76"/>
      <c r="C44" s="77">
        <v>969697.81</v>
      </c>
      <c r="D44" s="67"/>
      <c r="E44" s="68"/>
      <c r="F44" s="68"/>
      <c r="G44" s="68"/>
      <c r="H44" s="68"/>
      <c r="I44" s="155">
        <v>5700000</v>
      </c>
      <c r="J44" s="179">
        <v>5000000</v>
      </c>
      <c r="K44" s="12">
        <f t="shared" si="14"/>
        <v>-700000</v>
      </c>
      <c r="L44" s="71">
        <f t="shared" si="3"/>
        <v>4030302.19</v>
      </c>
      <c r="M44" s="173">
        <f>J44</f>
        <v>5000000</v>
      </c>
      <c r="N44" s="199">
        <f>J44</f>
        <v>5000000</v>
      </c>
    </row>
    <row r="45" spans="1:14" ht="25.5" x14ac:dyDescent="0.25">
      <c r="A45" s="39">
        <v>1120000000</v>
      </c>
      <c r="B45" s="40" t="s">
        <v>40</v>
      </c>
      <c r="C45" s="13">
        <f>C46+C47+C48+C49+C50</f>
        <v>4613327.07</v>
      </c>
      <c r="D45" s="13">
        <f t="shared" ref="D45:I45" si="15">D46+D47+D48+D49</f>
        <v>0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56">
        <f t="shared" si="15"/>
        <v>1500000</v>
      </c>
      <c r="J45" s="177">
        <f>SUM(J46:J49)</f>
        <v>1020000</v>
      </c>
      <c r="K45" s="9">
        <f>J45-I45</f>
        <v>-480000</v>
      </c>
      <c r="L45" s="43">
        <f t="shared" si="3"/>
        <v>-3593327.0700000003</v>
      </c>
      <c r="M45" s="167">
        <f t="shared" ref="M45:N45" si="16">SUM(M46:M49)</f>
        <v>1020000</v>
      </c>
      <c r="N45" s="191">
        <f t="shared" si="16"/>
        <v>1020000</v>
      </c>
    </row>
    <row r="46" spans="1:14" ht="25.5" x14ac:dyDescent="0.25">
      <c r="A46" s="49">
        <v>1120101001</v>
      </c>
      <c r="B46" s="50" t="s">
        <v>44</v>
      </c>
      <c r="C46" s="51">
        <v>101024.93</v>
      </c>
      <c r="D46" s="52"/>
      <c r="E46" s="53"/>
      <c r="F46" s="53"/>
      <c r="G46" s="53"/>
      <c r="H46" s="53"/>
      <c r="I46" s="54">
        <v>160000</v>
      </c>
      <c r="J46" s="172">
        <v>150000</v>
      </c>
      <c r="K46" s="10">
        <f>J46-I46</f>
        <v>-10000</v>
      </c>
      <c r="L46" s="55">
        <f t="shared" si="3"/>
        <v>48975.070000000007</v>
      </c>
      <c r="M46" s="169">
        <f>J46</f>
        <v>150000</v>
      </c>
      <c r="N46" s="194">
        <f>M46</f>
        <v>150000</v>
      </c>
    </row>
    <row r="47" spans="1:14" ht="25.5" x14ac:dyDescent="0.25">
      <c r="A47" s="49">
        <v>1120103001</v>
      </c>
      <c r="B47" s="50" t="s">
        <v>43</v>
      </c>
      <c r="C47" s="51">
        <v>4154750.23</v>
      </c>
      <c r="D47" s="52"/>
      <c r="E47" s="53"/>
      <c r="F47" s="53"/>
      <c r="G47" s="53"/>
      <c r="H47" s="53"/>
      <c r="I47" s="54">
        <v>65000</v>
      </c>
      <c r="J47" s="172">
        <v>50000</v>
      </c>
      <c r="K47" s="10">
        <f t="shared" ref="K47:K49" si="17">J47-I47</f>
        <v>-15000</v>
      </c>
      <c r="L47" s="55">
        <f t="shared" si="3"/>
        <v>-4104750.23</v>
      </c>
      <c r="M47" s="169">
        <f t="shared" ref="M47:M49" si="18">J47</f>
        <v>50000</v>
      </c>
      <c r="N47" s="194">
        <f t="shared" ref="N47:N49" si="19">M47</f>
        <v>50000</v>
      </c>
    </row>
    <row r="48" spans="1:14" ht="15.75" x14ac:dyDescent="0.25">
      <c r="A48" s="56">
        <v>1120104101</v>
      </c>
      <c r="B48" s="57" t="s">
        <v>42</v>
      </c>
      <c r="C48" s="11">
        <v>355202.9</v>
      </c>
      <c r="D48" s="52"/>
      <c r="E48" s="53"/>
      <c r="F48" s="53"/>
      <c r="G48" s="53"/>
      <c r="H48" s="53"/>
      <c r="I48" s="58">
        <v>1263000</v>
      </c>
      <c r="J48" s="178">
        <v>810000</v>
      </c>
      <c r="K48" s="27">
        <f t="shared" si="17"/>
        <v>-453000</v>
      </c>
      <c r="L48" s="59">
        <f t="shared" si="3"/>
        <v>454797.1</v>
      </c>
      <c r="M48" s="169">
        <f t="shared" si="18"/>
        <v>810000</v>
      </c>
      <c r="N48" s="194">
        <f t="shared" si="19"/>
        <v>810000</v>
      </c>
    </row>
    <row r="49" spans="1:14" ht="15.75" x14ac:dyDescent="0.25">
      <c r="A49" s="101">
        <v>1120104201</v>
      </c>
      <c r="B49" s="60" t="s">
        <v>41</v>
      </c>
      <c r="C49" s="61">
        <v>2369.1799999999998</v>
      </c>
      <c r="D49" s="62"/>
      <c r="E49" s="63"/>
      <c r="F49" s="63"/>
      <c r="G49" s="63"/>
      <c r="H49" s="63"/>
      <c r="I49" s="54">
        <v>12000</v>
      </c>
      <c r="J49" s="172">
        <v>10000</v>
      </c>
      <c r="K49" s="10">
        <f t="shared" si="17"/>
        <v>-2000</v>
      </c>
      <c r="L49" s="55">
        <f t="shared" si="3"/>
        <v>7630.82</v>
      </c>
      <c r="M49" s="169">
        <f t="shared" si="18"/>
        <v>10000</v>
      </c>
      <c r="N49" s="194">
        <f t="shared" si="19"/>
        <v>10000</v>
      </c>
    </row>
    <row r="50" spans="1:14" ht="39" thickBot="1" x14ac:dyDescent="0.3">
      <c r="A50" s="102">
        <v>1120107001</v>
      </c>
      <c r="B50" s="103" t="s">
        <v>129</v>
      </c>
      <c r="C50" s="104">
        <v>-20.170000000000002</v>
      </c>
      <c r="D50" s="52"/>
      <c r="E50" s="53"/>
      <c r="F50" s="53"/>
      <c r="G50" s="53"/>
      <c r="H50" s="53"/>
      <c r="I50" s="157"/>
      <c r="J50" s="180"/>
      <c r="K50" s="70"/>
      <c r="L50" s="105">
        <f t="shared" si="3"/>
        <v>20.170000000000002</v>
      </c>
      <c r="M50" s="171"/>
      <c r="N50" s="198"/>
    </row>
    <row r="51" spans="1:14" ht="25.5" x14ac:dyDescent="0.25">
      <c r="A51" s="39">
        <v>1130000000</v>
      </c>
      <c r="B51" s="40" t="s">
        <v>45</v>
      </c>
      <c r="C51" s="13">
        <f>C52+C53</f>
        <v>1007739.19</v>
      </c>
      <c r="D51" s="13">
        <f t="shared" ref="D51:I51" si="20">D52+D53</f>
        <v>0</v>
      </c>
      <c r="E51" s="13">
        <f t="shared" si="20"/>
        <v>0</v>
      </c>
      <c r="F51" s="13">
        <f t="shared" si="20"/>
        <v>0</v>
      </c>
      <c r="G51" s="13">
        <f t="shared" si="20"/>
        <v>0</v>
      </c>
      <c r="H51" s="13">
        <f t="shared" si="20"/>
        <v>0</v>
      </c>
      <c r="I51" s="156">
        <f t="shared" si="20"/>
        <v>200000</v>
      </c>
      <c r="J51" s="181">
        <f>SUM(J52:J53)</f>
        <v>110000</v>
      </c>
      <c r="K51" s="162">
        <f>J51-I51</f>
        <v>-90000</v>
      </c>
      <c r="L51" s="163">
        <f t="shared" si="3"/>
        <v>-897739.19</v>
      </c>
      <c r="M51" s="203">
        <f>M52+M53</f>
        <v>110000</v>
      </c>
      <c r="N51" s="204">
        <f>N52+N53</f>
        <v>110000</v>
      </c>
    </row>
    <row r="52" spans="1:14" ht="38.25" x14ac:dyDescent="0.25">
      <c r="A52" s="49">
        <v>1130107404</v>
      </c>
      <c r="B52" s="50" t="s">
        <v>46</v>
      </c>
      <c r="C52" s="51"/>
      <c r="D52" s="52"/>
      <c r="E52" s="53"/>
      <c r="F52" s="53"/>
      <c r="G52" s="53"/>
      <c r="H52" s="53"/>
      <c r="I52" s="54">
        <v>3000</v>
      </c>
      <c r="J52" s="172"/>
      <c r="K52" s="10">
        <f>J52-I52</f>
        <v>-3000</v>
      </c>
      <c r="L52" s="55">
        <f t="shared" si="3"/>
        <v>0</v>
      </c>
      <c r="M52" s="169"/>
      <c r="N52" s="194"/>
    </row>
    <row r="53" spans="1:14" ht="26.25" thickBot="1" x14ac:dyDescent="0.3">
      <c r="A53" s="75">
        <v>1130299404</v>
      </c>
      <c r="B53" s="76" t="s">
        <v>47</v>
      </c>
      <c r="C53" s="77">
        <v>1007739.19</v>
      </c>
      <c r="D53" s="67"/>
      <c r="E53" s="68"/>
      <c r="F53" s="68"/>
      <c r="G53" s="68"/>
      <c r="H53" s="68"/>
      <c r="I53" s="155">
        <v>197000</v>
      </c>
      <c r="J53" s="179">
        <v>110000</v>
      </c>
      <c r="K53" s="12">
        <f>J53-I53</f>
        <v>-87000</v>
      </c>
      <c r="L53" s="71">
        <f t="shared" si="3"/>
        <v>-897739.19</v>
      </c>
      <c r="M53" s="173">
        <v>110000</v>
      </c>
      <c r="N53" s="199">
        <v>110000</v>
      </c>
    </row>
    <row r="54" spans="1:14" ht="25.5" x14ac:dyDescent="0.25">
      <c r="A54" s="39">
        <v>1140000000</v>
      </c>
      <c r="B54" s="40" t="s">
        <v>48</v>
      </c>
      <c r="C54" s="13">
        <f>C55+C56+C57</f>
        <v>5790747.4800000004</v>
      </c>
      <c r="D54" s="13">
        <f t="shared" ref="D54:I54" si="21">D55+D56+D57</f>
        <v>0</v>
      </c>
      <c r="E54" s="13">
        <f t="shared" si="21"/>
        <v>0</v>
      </c>
      <c r="F54" s="13">
        <f t="shared" si="21"/>
        <v>0</v>
      </c>
      <c r="G54" s="13">
        <f t="shared" si="21"/>
        <v>0</v>
      </c>
      <c r="H54" s="13">
        <f t="shared" si="21"/>
        <v>0</v>
      </c>
      <c r="I54" s="156">
        <f t="shared" si="21"/>
        <v>4950000</v>
      </c>
      <c r="J54" s="177">
        <f>SUM(J55:J57)</f>
        <v>7500000</v>
      </c>
      <c r="K54" s="9">
        <f>J54-I54</f>
        <v>2550000</v>
      </c>
      <c r="L54" s="43">
        <f t="shared" si="3"/>
        <v>1709252.5199999996</v>
      </c>
      <c r="M54" s="167">
        <f t="shared" ref="M54:N54" si="22">SUM(M55:M57)</f>
        <v>66830000</v>
      </c>
      <c r="N54" s="191">
        <f t="shared" si="22"/>
        <v>90830000</v>
      </c>
    </row>
    <row r="55" spans="1:14" ht="63.75" x14ac:dyDescent="0.25">
      <c r="A55" s="49">
        <v>1140204304</v>
      </c>
      <c r="B55" s="50" t="s">
        <v>49</v>
      </c>
      <c r="C55" s="51">
        <v>279880.82</v>
      </c>
      <c r="D55" s="52"/>
      <c r="E55" s="53"/>
      <c r="F55" s="53"/>
      <c r="G55" s="53"/>
      <c r="H55" s="53"/>
      <c r="I55" s="54">
        <v>450000</v>
      </c>
      <c r="J55" s="172">
        <v>4000000</v>
      </c>
      <c r="K55" s="10">
        <f>J55-I55</f>
        <v>3550000</v>
      </c>
      <c r="L55" s="55">
        <f t="shared" si="3"/>
        <v>3720119.18</v>
      </c>
      <c r="M55" s="169">
        <v>34330000</v>
      </c>
      <c r="N55" s="194">
        <v>46330000</v>
      </c>
    </row>
    <row r="56" spans="1:14" ht="51" x14ac:dyDescent="0.25">
      <c r="A56" s="49">
        <v>1140601204</v>
      </c>
      <c r="B56" s="50" t="s">
        <v>50</v>
      </c>
      <c r="C56" s="51">
        <v>4741742.93</v>
      </c>
      <c r="D56" s="52"/>
      <c r="E56" s="53"/>
      <c r="F56" s="53"/>
      <c r="G56" s="53"/>
      <c r="H56" s="53"/>
      <c r="I56" s="54">
        <v>3700000</v>
      </c>
      <c r="J56" s="172">
        <v>3500000</v>
      </c>
      <c r="K56" s="10">
        <f t="shared" ref="K56:K57" si="23">J56-I56</f>
        <v>-200000</v>
      </c>
      <c r="L56" s="55">
        <f t="shared" si="3"/>
        <v>-1241742.9299999997</v>
      </c>
      <c r="M56" s="169">
        <v>32500000</v>
      </c>
      <c r="N56" s="194">
        <v>44500000</v>
      </c>
    </row>
    <row r="57" spans="1:14" ht="77.25" thickBot="1" x14ac:dyDescent="0.3">
      <c r="A57" s="75">
        <v>1140631204</v>
      </c>
      <c r="B57" s="76" t="s">
        <v>51</v>
      </c>
      <c r="C57" s="77">
        <v>769123.73</v>
      </c>
      <c r="D57" s="67"/>
      <c r="E57" s="68"/>
      <c r="F57" s="68"/>
      <c r="G57" s="68"/>
      <c r="H57" s="68"/>
      <c r="I57" s="155">
        <v>800000</v>
      </c>
      <c r="J57" s="179"/>
      <c r="K57" s="12">
        <f t="shared" si="23"/>
        <v>-800000</v>
      </c>
      <c r="L57" s="71">
        <f t="shared" si="3"/>
        <v>-769123.73</v>
      </c>
      <c r="M57" s="173"/>
      <c r="N57" s="199"/>
    </row>
    <row r="58" spans="1:14" ht="15.75" thickBot="1" x14ac:dyDescent="0.3">
      <c r="A58" s="39">
        <v>1160000000</v>
      </c>
      <c r="B58" s="40" t="s">
        <v>55</v>
      </c>
      <c r="C58" s="13">
        <f>SUM(C59:C94)</f>
        <v>4067691.8700000006</v>
      </c>
      <c r="D58" s="41"/>
      <c r="E58" s="42"/>
      <c r="F58" s="42"/>
      <c r="G58" s="42"/>
      <c r="H58" s="42"/>
      <c r="I58" s="158">
        <f>SUM(I59:I78)</f>
        <v>2000000</v>
      </c>
      <c r="J58" s="177">
        <f t="shared" ref="J58:N58" si="24">SUM(J59:J78)</f>
        <v>2000000</v>
      </c>
      <c r="K58" s="9">
        <f t="shared" si="24"/>
        <v>0</v>
      </c>
      <c r="L58" s="9">
        <f t="shared" si="24"/>
        <v>-2067691.87</v>
      </c>
      <c r="M58" s="167">
        <f t="shared" si="24"/>
        <v>2000000</v>
      </c>
      <c r="N58" s="191">
        <f t="shared" si="24"/>
        <v>2000000</v>
      </c>
    </row>
    <row r="59" spans="1:14" ht="76.5" x14ac:dyDescent="0.25">
      <c r="A59" s="82">
        <v>1160105301</v>
      </c>
      <c r="B59" s="106" t="s">
        <v>103</v>
      </c>
      <c r="C59" s="15">
        <v>8470.69</v>
      </c>
      <c r="D59" s="107"/>
      <c r="E59" s="108"/>
      <c r="F59" s="108"/>
      <c r="G59" s="108"/>
      <c r="H59" s="108"/>
      <c r="I59" s="159">
        <v>7500</v>
      </c>
      <c r="J59" s="182">
        <f>I59</f>
        <v>7500</v>
      </c>
      <c r="K59" s="109">
        <f>J59-I59</f>
        <v>0</v>
      </c>
      <c r="L59" s="110">
        <f t="shared" si="3"/>
        <v>-970.69000000000051</v>
      </c>
      <c r="M59" s="205">
        <f>J59</f>
        <v>7500</v>
      </c>
      <c r="N59" s="206">
        <f>M59</f>
        <v>7500</v>
      </c>
    </row>
    <row r="60" spans="1:14" ht="102" x14ac:dyDescent="0.25">
      <c r="A60" s="82">
        <v>1160106301</v>
      </c>
      <c r="B60" s="106" t="s">
        <v>104</v>
      </c>
      <c r="C60" s="15">
        <v>94245.440000000002</v>
      </c>
      <c r="D60" s="107"/>
      <c r="E60" s="108"/>
      <c r="F60" s="108"/>
      <c r="G60" s="108"/>
      <c r="H60" s="108"/>
      <c r="I60" s="159">
        <v>95000</v>
      </c>
      <c r="J60" s="182">
        <f t="shared" ref="J60:J94" si="25">I60</f>
        <v>95000</v>
      </c>
      <c r="K60" s="109">
        <f t="shared" ref="K60:K94" si="26">J60-I60</f>
        <v>0</v>
      </c>
      <c r="L60" s="111">
        <f t="shared" si="3"/>
        <v>754.55999999999767</v>
      </c>
      <c r="M60" s="205">
        <f t="shared" ref="M60:M94" si="27">J60</f>
        <v>95000</v>
      </c>
      <c r="N60" s="206">
        <f t="shared" ref="N60:N94" si="28">M60</f>
        <v>95000</v>
      </c>
    </row>
    <row r="61" spans="1:14" ht="76.5" x14ac:dyDescent="0.25">
      <c r="A61" s="82">
        <v>1160107301</v>
      </c>
      <c r="B61" s="106" t="s">
        <v>105</v>
      </c>
      <c r="C61" s="15">
        <v>14269.71</v>
      </c>
      <c r="D61" s="107"/>
      <c r="E61" s="108"/>
      <c r="F61" s="108"/>
      <c r="G61" s="108"/>
      <c r="H61" s="108"/>
      <c r="I61" s="159">
        <v>5000</v>
      </c>
      <c r="J61" s="182">
        <f t="shared" si="25"/>
        <v>5000</v>
      </c>
      <c r="K61" s="109">
        <f t="shared" si="26"/>
        <v>0</v>
      </c>
      <c r="L61" s="111">
        <f t="shared" si="3"/>
        <v>-9269.7099999999991</v>
      </c>
      <c r="M61" s="205">
        <f t="shared" si="27"/>
        <v>5000</v>
      </c>
      <c r="N61" s="206">
        <f t="shared" si="28"/>
        <v>5000</v>
      </c>
    </row>
    <row r="62" spans="1:14" ht="63.75" x14ac:dyDescent="0.25">
      <c r="A62" s="82">
        <v>1160107401</v>
      </c>
      <c r="B62" s="106" t="s">
        <v>106</v>
      </c>
      <c r="C62" s="15">
        <v>95000</v>
      </c>
      <c r="D62" s="107"/>
      <c r="E62" s="108"/>
      <c r="F62" s="108"/>
      <c r="G62" s="108"/>
      <c r="H62" s="108"/>
      <c r="I62" s="159">
        <v>6000</v>
      </c>
      <c r="J62" s="182">
        <f t="shared" si="25"/>
        <v>6000</v>
      </c>
      <c r="K62" s="109">
        <f t="shared" si="26"/>
        <v>0</v>
      </c>
      <c r="L62" s="111">
        <f t="shared" si="3"/>
        <v>-89000</v>
      </c>
      <c r="M62" s="205">
        <f t="shared" si="27"/>
        <v>6000</v>
      </c>
      <c r="N62" s="206">
        <f t="shared" si="28"/>
        <v>6000</v>
      </c>
    </row>
    <row r="63" spans="1:14" ht="89.25" x14ac:dyDescent="0.25">
      <c r="A63" s="82">
        <v>1160108301</v>
      </c>
      <c r="B63" s="106" t="s">
        <v>107</v>
      </c>
      <c r="C63" s="15">
        <v>137750</v>
      </c>
      <c r="D63" s="107"/>
      <c r="E63" s="108"/>
      <c r="F63" s="108"/>
      <c r="G63" s="108"/>
      <c r="H63" s="108"/>
      <c r="I63" s="159">
        <v>40000</v>
      </c>
      <c r="J63" s="182">
        <f t="shared" si="25"/>
        <v>40000</v>
      </c>
      <c r="K63" s="109">
        <f t="shared" si="26"/>
        <v>0</v>
      </c>
      <c r="L63" s="111">
        <f t="shared" si="3"/>
        <v>-97750</v>
      </c>
      <c r="M63" s="205">
        <f t="shared" si="27"/>
        <v>40000</v>
      </c>
      <c r="N63" s="206">
        <f t="shared" si="28"/>
        <v>40000</v>
      </c>
    </row>
    <row r="64" spans="1:14" ht="76.5" x14ac:dyDescent="0.25">
      <c r="A64" s="82">
        <v>1160110301</v>
      </c>
      <c r="B64" s="106" t="s">
        <v>108</v>
      </c>
      <c r="C64" s="15">
        <v>2250</v>
      </c>
      <c r="D64" s="107"/>
      <c r="E64" s="108"/>
      <c r="F64" s="108"/>
      <c r="G64" s="108"/>
      <c r="H64" s="108"/>
      <c r="I64" s="159"/>
      <c r="J64" s="182">
        <f t="shared" si="25"/>
        <v>0</v>
      </c>
      <c r="K64" s="109">
        <f t="shared" si="26"/>
        <v>0</v>
      </c>
      <c r="L64" s="111">
        <f t="shared" si="3"/>
        <v>-2250</v>
      </c>
      <c r="M64" s="205">
        <f t="shared" si="27"/>
        <v>0</v>
      </c>
      <c r="N64" s="206">
        <f t="shared" si="28"/>
        <v>0</v>
      </c>
    </row>
    <row r="65" spans="1:14" ht="15.75" x14ac:dyDescent="0.25">
      <c r="A65" s="82">
        <v>1160111301</v>
      </c>
      <c r="B65" s="106"/>
      <c r="C65" s="15">
        <v>5250</v>
      </c>
      <c r="D65" s="107"/>
      <c r="E65" s="108"/>
      <c r="F65" s="108"/>
      <c r="G65" s="108"/>
      <c r="H65" s="108"/>
      <c r="I65" s="159">
        <v>30000</v>
      </c>
      <c r="J65" s="182">
        <f t="shared" si="25"/>
        <v>30000</v>
      </c>
      <c r="K65" s="109"/>
      <c r="L65" s="111">
        <f t="shared" si="3"/>
        <v>24750</v>
      </c>
      <c r="M65" s="205">
        <f t="shared" si="27"/>
        <v>30000</v>
      </c>
      <c r="N65" s="206">
        <f t="shared" si="28"/>
        <v>30000</v>
      </c>
    </row>
    <row r="66" spans="1:14" ht="76.5" x14ac:dyDescent="0.25">
      <c r="A66" s="82">
        <v>1160113301</v>
      </c>
      <c r="B66" s="106" t="s">
        <v>109</v>
      </c>
      <c r="C66" s="15">
        <v>12750</v>
      </c>
      <c r="D66" s="107"/>
      <c r="E66" s="108"/>
      <c r="F66" s="108"/>
      <c r="G66" s="108"/>
      <c r="H66" s="108"/>
      <c r="I66" s="159">
        <v>2000</v>
      </c>
      <c r="J66" s="182">
        <f t="shared" si="25"/>
        <v>2000</v>
      </c>
      <c r="K66" s="109">
        <f t="shared" si="26"/>
        <v>0</v>
      </c>
      <c r="L66" s="111">
        <f t="shared" si="3"/>
        <v>-10750</v>
      </c>
      <c r="M66" s="205">
        <f t="shared" si="27"/>
        <v>2000</v>
      </c>
      <c r="N66" s="206">
        <f t="shared" si="28"/>
        <v>2000</v>
      </c>
    </row>
    <row r="67" spans="1:14" ht="89.25" x14ac:dyDescent="0.25">
      <c r="A67" s="82">
        <v>1160114301</v>
      </c>
      <c r="B67" s="106" t="s">
        <v>110</v>
      </c>
      <c r="C67" s="15">
        <v>31136.28</v>
      </c>
      <c r="D67" s="107"/>
      <c r="E67" s="108"/>
      <c r="F67" s="108"/>
      <c r="G67" s="108"/>
      <c r="H67" s="108"/>
      <c r="I67" s="159">
        <v>65000</v>
      </c>
      <c r="J67" s="182">
        <f t="shared" si="25"/>
        <v>65000</v>
      </c>
      <c r="K67" s="109">
        <f t="shared" si="26"/>
        <v>0</v>
      </c>
      <c r="L67" s="111">
        <f t="shared" si="3"/>
        <v>33863.72</v>
      </c>
      <c r="M67" s="205">
        <f t="shared" si="27"/>
        <v>65000</v>
      </c>
      <c r="N67" s="206">
        <f t="shared" si="28"/>
        <v>65000</v>
      </c>
    </row>
    <row r="68" spans="1:14" ht="114.75" x14ac:dyDescent="0.25">
      <c r="A68" s="82">
        <v>1160115301</v>
      </c>
      <c r="B68" s="106" t="s">
        <v>111</v>
      </c>
      <c r="C68" s="15">
        <v>9490.7199999999993</v>
      </c>
      <c r="D68" s="107"/>
      <c r="E68" s="108"/>
      <c r="F68" s="108"/>
      <c r="G68" s="108"/>
      <c r="H68" s="108"/>
      <c r="I68" s="159">
        <v>10000</v>
      </c>
      <c r="J68" s="182">
        <f t="shared" si="25"/>
        <v>10000</v>
      </c>
      <c r="K68" s="109">
        <f t="shared" si="26"/>
        <v>0</v>
      </c>
      <c r="L68" s="111">
        <f t="shared" si="3"/>
        <v>509.28000000000065</v>
      </c>
      <c r="M68" s="205">
        <f t="shared" si="27"/>
        <v>10000</v>
      </c>
      <c r="N68" s="206">
        <f t="shared" si="28"/>
        <v>10000</v>
      </c>
    </row>
    <row r="69" spans="1:14" ht="15.75" x14ac:dyDescent="0.25">
      <c r="A69" s="82">
        <v>1160117301</v>
      </c>
      <c r="B69" s="106"/>
      <c r="C69" s="15">
        <v>1750</v>
      </c>
      <c r="D69" s="107"/>
      <c r="E69" s="108"/>
      <c r="F69" s="108"/>
      <c r="G69" s="108"/>
      <c r="H69" s="108"/>
      <c r="I69" s="159">
        <v>4000</v>
      </c>
      <c r="J69" s="182">
        <f t="shared" si="25"/>
        <v>4000</v>
      </c>
      <c r="K69" s="109">
        <f t="shared" si="26"/>
        <v>0</v>
      </c>
      <c r="L69" s="111">
        <f t="shared" si="3"/>
        <v>2250</v>
      </c>
      <c r="M69" s="205">
        <f t="shared" si="27"/>
        <v>4000</v>
      </c>
      <c r="N69" s="206">
        <f t="shared" si="28"/>
        <v>4000</v>
      </c>
    </row>
    <row r="70" spans="1:14" ht="76.5" x14ac:dyDescent="0.25">
      <c r="A70" s="82">
        <v>1160119301</v>
      </c>
      <c r="B70" s="106" t="s">
        <v>112</v>
      </c>
      <c r="C70" s="15">
        <v>291272.71000000002</v>
      </c>
      <c r="D70" s="107"/>
      <c r="E70" s="108"/>
      <c r="F70" s="108"/>
      <c r="G70" s="108"/>
      <c r="H70" s="108"/>
      <c r="I70" s="159">
        <v>85000</v>
      </c>
      <c r="J70" s="182">
        <f t="shared" si="25"/>
        <v>85000</v>
      </c>
      <c r="K70" s="109">
        <f t="shared" si="26"/>
        <v>0</v>
      </c>
      <c r="L70" s="111">
        <f t="shared" si="3"/>
        <v>-206272.71000000002</v>
      </c>
      <c r="M70" s="205">
        <f t="shared" si="27"/>
        <v>85000</v>
      </c>
      <c r="N70" s="206">
        <f t="shared" si="28"/>
        <v>85000</v>
      </c>
    </row>
    <row r="71" spans="1:14" ht="89.25" x14ac:dyDescent="0.25">
      <c r="A71" s="82">
        <v>1160120301</v>
      </c>
      <c r="B71" s="106" t="s">
        <v>113</v>
      </c>
      <c r="C71" s="15">
        <v>406338.23</v>
      </c>
      <c r="D71" s="107"/>
      <c r="E71" s="108"/>
      <c r="F71" s="108"/>
      <c r="G71" s="108"/>
      <c r="H71" s="108"/>
      <c r="I71" s="159">
        <v>430000</v>
      </c>
      <c r="J71" s="182">
        <f t="shared" si="25"/>
        <v>430000</v>
      </c>
      <c r="K71" s="109">
        <f t="shared" si="26"/>
        <v>0</v>
      </c>
      <c r="L71" s="111">
        <f t="shared" si="3"/>
        <v>23661.770000000019</v>
      </c>
      <c r="M71" s="205">
        <f t="shared" si="27"/>
        <v>430000</v>
      </c>
      <c r="N71" s="206">
        <f t="shared" si="28"/>
        <v>430000</v>
      </c>
    </row>
    <row r="72" spans="1:14" ht="51" x14ac:dyDescent="0.25">
      <c r="A72" s="82">
        <v>1160202002</v>
      </c>
      <c r="B72" s="106" t="s">
        <v>114</v>
      </c>
      <c r="C72" s="15">
        <v>305411.13</v>
      </c>
      <c r="D72" s="107"/>
      <c r="E72" s="108"/>
      <c r="F72" s="108"/>
      <c r="G72" s="108"/>
      <c r="H72" s="108"/>
      <c r="I72" s="159">
        <v>240000</v>
      </c>
      <c r="J72" s="182">
        <f t="shared" si="25"/>
        <v>240000</v>
      </c>
      <c r="K72" s="109">
        <f t="shared" si="26"/>
        <v>0</v>
      </c>
      <c r="L72" s="111">
        <f t="shared" si="3"/>
        <v>-65411.130000000005</v>
      </c>
      <c r="M72" s="205">
        <f t="shared" si="27"/>
        <v>240000</v>
      </c>
      <c r="N72" s="206">
        <f t="shared" si="28"/>
        <v>240000</v>
      </c>
    </row>
    <row r="73" spans="1:14" ht="76.5" x14ac:dyDescent="0.25">
      <c r="A73" s="82">
        <v>1160701004</v>
      </c>
      <c r="B73" s="106" t="s">
        <v>115</v>
      </c>
      <c r="C73" s="15">
        <v>436844.12</v>
      </c>
      <c r="D73" s="107"/>
      <c r="E73" s="108"/>
      <c r="F73" s="108"/>
      <c r="G73" s="108"/>
      <c r="H73" s="108"/>
      <c r="I73" s="159">
        <v>20000</v>
      </c>
      <c r="J73" s="182">
        <f t="shared" si="25"/>
        <v>20000</v>
      </c>
      <c r="K73" s="109">
        <f t="shared" si="26"/>
        <v>0</v>
      </c>
      <c r="L73" s="111">
        <f t="shared" si="3"/>
        <v>-416844.12</v>
      </c>
      <c r="M73" s="205">
        <f t="shared" si="27"/>
        <v>20000</v>
      </c>
      <c r="N73" s="206">
        <f t="shared" si="28"/>
        <v>20000</v>
      </c>
    </row>
    <row r="74" spans="1:14" ht="76.5" x14ac:dyDescent="0.25">
      <c r="A74" s="82">
        <v>1160709004</v>
      </c>
      <c r="B74" s="106" t="s">
        <v>116</v>
      </c>
      <c r="C74" s="15">
        <v>1692545.31</v>
      </c>
      <c r="D74" s="107"/>
      <c r="E74" s="108"/>
      <c r="F74" s="108"/>
      <c r="G74" s="108"/>
      <c r="H74" s="108"/>
      <c r="I74" s="159">
        <v>700000</v>
      </c>
      <c r="J74" s="182">
        <f t="shared" si="25"/>
        <v>700000</v>
      </c>
      <c r="K74" s="109">
        <f t="shared" si="26"/>
        <v>0</v>
      </c>
      <c r="L74" s="111">
        <f t="shared" si="3"/>
        <v>-992545.31</v>
      </c>
      <c r="M74" s="205">
        <f t="shared" si="27"/>
        <v>700000</v>
      </c>
      <c r="N74" s="206">
        <f t="shared" si="28"/>
        <v>700000</v>
      </c>
    </row>
    <row r="75" spans="1:14" ht="38.25" x14ac:dyDescent="0.25">
      <c r="A75" s="82">
        <v>1160904004</v>
      </c>
      <c r="B75" s="106" t="s">
        <v>117</v>
      </c>
      <c r="C75" s="15">
        <v>36181.980000000003</v>
      </c>
      <c r="D75" s="107"/>
      <c r="E75" s="108"/>
      <c r="F75" s="108"/>
      <c r="G75" s="108"/>
      <c r="H75" s="108"/>
      <c r="I75" s="159">
        <v>15000</v>
      </c>
      <c r="J75" s="182">
        <f t="shared" si="25"/>
        <v>15000</v>
      </c>
      <c r="K75" s="109">
        <f t="shared" si="26"/>
        <v>0</v>
      </c>
      <c r="L75" s="111">
        <f t="shared" si="3"/>
        <v>-21181.980000000003</v>
      </c>
      <c r="M75" s="205">
        <f t="shared" si="27"/>
        <v>15000</v>
      </c>
      <c r="N75" s="206">
        <f t="shared" si="28"/>
        <v>15000</v>
      </c>
    </row>
    <row r="76" spans="1:14" ht="63.75" x14ac:dyDescent="0.25">
      <c r="A76" s="82">
        <v>1161003204</v>
      </c>
      <c r="B76" s="106" t="s">
        <v>118</v>
      </c>
      <c r="C76" s="15">
        <v>32690</v>
      </c>
      <c r="D76" s="107"/>
      <c r="E76" s="108"/>
      <c r="F76" s="108"/>
      <c r="G76" s="108"/>
      <c r="H76" s="108"/>
      <c r="I76" s="159">
        <v>45000</v>
      </c>
      <c r="J76" s="182">
        <f t="shared" si="25"/>
        <v>45000</v>
      </c>
      <c r="K76" s="109">
        <f t="shared" si="26"/>
        <v>0</v>
      </c>
      <c r="L76" s="111">
        <f t="shared" si="3"/>
        <v>12310</v>
      </c>
      <c r="M76" s="205">
        <f t="shared" si="27"/>
        <v>45000</v>
      </c>
      <c r="N76" s="206">
        <f t="shared" si="28"/>
        <v>45000</v>
      </c>
    </row>
    <row r="77" spans="1:14" ht="63.75" x14ac:dyDescent="0.25">
      <c r="A77" s="82">
        <v>1161012301</v>
      </c>
      <c r="B77" s="106" t="s">
        <v>119</v>
      </c>
      <c r="C77" s="15">
        <v>455823.2</v>
      </c>
      <c r="D77" s="107"/>
      <c r="E77" s="108"/>
      <c r="F77" s="108"/>
      <c r="G77" s="108"/>
      <c r="H77" s="108"/>
      <c r="I77" s="159">
        <v>200000</v>
      </c>
      <c r="J77" s="182">
        <f t="shared" si="25"/>
        <v>200000</v>
      </c>
      <c r="K77" s="109">
        <f t="shared" si="26"/>
        <v>0</v>
      </c>
      <c r="L77" s="111">
        <f t="shared" si="3"/>
        <v>-255823.2</v>
      </c>
      <c r="M77" s="205">
        <f t="shared" si="27"/>
        <v>200000</v>
      </c>
      <c r="N77" s="206">
        <f t="shared" si="28"/>
        <v>200000</v>
      </c>
    </row>
    <row r="78" spans="1:14" ht="76.5" x14ac:dyDescent="0.25">
      <c r="A78" s="82">
        <v>1161012901</v>
      </c>
      <c r="B78" s="106" t="s">
        <v>120</v>
      </c>
      <c r="C78" s="15">
        <v>-1777.65</v>
      </c>
      <c r="D78" s="107"/>
      <c r="E78" s="108"/>
      <c r="F78" s="108"/>
      <c r="G78" s="108"/>
      <c r="H78" s="108"/>
      <c r="I78" s="159">
        <v>500</v>
      </c>
      <c r="J78" s="182">
        <f t="shared" si="25"/>
        <v>500</v>
      </c>
      <c r="K78" s="109">
        <f t="shared" si="26"/>
        <v>0</v>
      </c>
      <c r="L78" s="111">
        <f t="shared" ref="L78:L144" si="29">J78-C78</f>
        <v>2277.65</v>
      </c>
      <c r="M78" s="205">
        <f t="shared" si="27"/>
        <v>500</v>
      </c>
      <c r="N78" s="206">
        <f t="shared" si="28"/>
        <v>500</v>
      </c>
    </row>
    <row r="79" spans="1:14" ht="76.5" x14ac:dyDescent="0.25">
      <c r="A79" s="49">
        <v>1160301001</v>
      </c>
      <c r="B79" s="50" t="s">
        <v>56</v>
      </c>
      <c r="C79" s="16"/>
      <c r="D79" s="52"/>
      <c r="E79" s="53"/>
      <c r="F79" s="53"/>
      <c r="G79" s="53"/>
      <c r="H79" s="53"/>
      <c r="I79" s="54"/>
      <c r="J79" s="182">
        <f t="shared" si="25"/>
        <v>0</v>
      </c>
      <c r="K79" s="109">
        <f t="shared" si="26"/>
        <v>0</v>
      </c>
      <c r="L79" s="111">
        <f t="shared" si="29"/>
        <v>0</v>
      </c>
      <c r="M79" s="205">
        <f t="shared" si="27"/>
        <v>0</v>
      </c>
      <c r="N79" s="206">
        <f t="shared" si="28"/>
        <v>0</v>
      </c>
    </row>
    <row r="80" spans="1:14" ht="51" x14ac:dyDescent="0.25">
      <c r="A80" s="49">
        <v>1160303001</v>
      </c>
      <c r="B80" s="50" t="s">
        <v>57</v>
      </c>
      <c r="C80" s="16"/>
      <c r="D80" s="52"/>
      <c r="E80" s="53"/>
      <c r="F80" s="53"/>
      <c r="G80" s="53"/>
      <c r="H80" s="53"/>
      <c r="I80" s="54"/>
      <c r="J80" s="182">
        <f t="shared" si="25"/>
        <v>0</v>
      </c>
      <c r="K80" s="109">
        <f t="shared" si="26"/>
        <v>0</v>
      </c>
      <c r="L80" s="111">
        <f t="shared" si="29"/>
        <v>0</v>
      </c>
      <c r="M80" s="205">
        <f t="shared" si="27"/>
        <v>0</v>
      </c>
      <c r="N80" s="206">
        <f t="shared" si="28"/>
        <v>0</v>
      </c>
    </row>
    <row r="81" spans="1:14" ht="63.75" x14ac:dyDescent="0.25">
      <c r="A81" s="49">
        <v>1160600001</v>
      </c>
      <c r="B81" s="50" t="s">
        <v>58</v>
      </c>
      <c r="C81" s="51"/>
      <c r="D81" s="52"/>
      <c r="E81" s="53"/>
      <c r="F81" s="53"/>
      <c r="G81" s="53"/>
      <c r="H81" s="53"/>
      <c r="I81" s="54"/>
      <c r="J81" s="182">
        <f t="shared" si="25"/>
        <v>0</v>
      </c>
      <c r="K81" s="109">
        <f t="shared" si="26"/>
        <v>0</v>
      </c>
      <c r="L81" s="111">
        <f t="shared" si="29"/>
        <v>0</v>
      </c>
      <c r="M81" s="205">
        <f t="shared" si="27"/>
        <v>0</v>
      </c>
      <c r="N81" s="206">
        <f t="shared" si="28"/>
        <v>0</v>
      </c>
    </row>
    <row r="82" spans="1:14" ht="51" x14ac:dyDescent="0.25">
      <c r="A82" s="49">
        <v>1160801001</v>
      </c>
      <c r="B82" s="50" t="s">
        <v>59</v>
      </c>
      <c r="C82" s="51"/>
      <c r="D82" s="52"/>
      <c r="E82" s="53"/>
      <c r="F82" s="53"/>
      <c r="G82" s="53"/>
      <c r="H82" s="53"/>
      <c r="I82" s="54"/>
      <c r="J82" s="182">
        <f t="shared" si="25"/>
        <v>0</v>
      </c>
      <c r="K82" s="109">
        <f t="shared" si="26"/>
        <v>0</v>
      </c>
      <c r="L82" s="111">
        <f t="shared" si="29"/>
        <v>0</v>
      </c>
      <c r="M82" s="205">
        <f t="shared" si="27"/>
        <v>0</v>
      </c>
      <c r="N82" s="206">
        <f t="shared" si="28"/>
        <v>0</v>
      </c>
    </row>
    <row r="83" spans="1:14" ht="38.25" x14ac:dyDescent="0.25">
      <c r="A83" s="49">
        <v>1162502001</v>
      </c>
      <c r="B83" s="50" t="s">
        <v>60</v>
      </c>
      <c r="C83" s="51"/>
      <c r="D83" s="52"/>
      <c r="E83" s="53"/>
      <c r="F83" s="53"/>
      <c r="G83" s="53"/>
      <c r="H83" s="53"/>
      <c r="I83" s="54"/>
      <c r="J83" s="182">
        <f t="shared" si="25"/>
        <v>0</v>
      </c>
      <c r="K83" s="109">
        <f t="shared" si="26"/>
        <v>0</v>
      </c>
      <c r="L83" s="111">
        <f t="shared" si="29"/>
        <v>0</v>
      </c>
      <c r="M83" s="205">
        <f t="shared" si="27"/>
        <v>0</v>
      </c>
      <c r="N83" s="206">
        <f t="shared" si="28"/>
        <v>0</v>
      </c>
    </row>
    <row r="84" spans="1:14" ht="38.25" x14ac:dyDescent="0.25">
      <c r="A84" s="49">
        <v>1162503001</v>
      </c>
      <c r="B84" s="50" t="s">
        <v>61</v>
      </c>
      <c r="C84" s="51"/>
      <c r="D84" s="52"/>
      <c r="E84" s="53"/>
      <c r="F84" s="53"/>
      <c r="G84" s="53"/>
      <c r="H84" s="53"/>
      <c r="I84" s="54"/>
      <c r="J84" s="182">
        <f t="shared" si="25"/>
        <v>0</v>
      </c>
      <c r="K84" s="109">
        <f t="shared" si="26"/>
        <v>0</v>
      </c>
      <c r="L84" s="111">
        <f t="shared" si="29"/>
        <v>0</v>
      </c>
      <c r="M84" s="205">
        <f t="shared" si="27"/>
        <v>0</v>
      </c>
      <c r="N84" s="206">
        <f t="shared" si="28"/>
        <v>0</v>
      </c>
    </row>
    <row r="85" spans="1:14" ht="25.5" x14ac:dyDescent="0.25">
      <c r="A85" s="49">
        <v>1162505001</v>
      </c>
      <c r="B85" s="50" t="s">
        <v>62</v>
      </c>
      <c r="C85" s="51"/>
      <c r="D85" s="52"/>
      <c r="E85" s="53"/>
      <c r="F85" s="53"/>
      <c r="G85" s="53"/>
      <c r="H85" s="53"/>
      <c r="I85" s="54"/>
      <c r="J85" s="182">
        <f t="shared" si="25"/>
        <v>0</v>
      </c>
      <c r="K85" s="109">
        <f t="shared" si="26"/>
        <v>0</v>
      </c>
      <c r="L85" s="111">
        <f t="shared" si="29"/>
        <v>0</v>
      </c>
      <c r="M85" s="205">
        <f t="shared" si="27"/>
        <v>0</v>
      </c>
      <c r="N85" s="206">
        <f t="shared" si="28"/>
        <v>0</v>
      </c>
    </row>
    <row r="86" spans="1:14" ht="25.5" x14ac:dyDescent="0.25">
      <c r="A86" s="49">
        <v>1162506001</v>
      </c>
      <c r="B86" s="50" t="s">
        <v>63</v>
      </c>
      <c r="C86" s="51"/>
      <c r="D86" s="52"/>
      <c r="E86" s="53"/>
      <c r="F86" s="53"/>
      <c r="G86" s="53"/>
      <c r="H86" s="53"/>
      <c r="I86" s="54"/>
      <c r="J86" s="182">
        <f t="shared" si="25"/>
        <v>0</v>
      </c>
      <c r="K86" s="109">
        <f t="shared" si="26"/>
        <v>0</v>
      </c>
      <c r="L86" s="111">
        <f t="shared" si="29"/>
        <v>0</v>
      </c>
      <c r="M86" s="205">
        <f t="shared" si="27"/>
        <v>0</v>
      </c>
      <c r="N86" s="206">
        <f t="shared" si="28"/>
        <v>0</v>
      </c>
    </row>
    <row r="87" spans="1:14" ht="51" x14ac:dyDescent="0.25">
      <c r="A87" s="49">
        <v>1162800001</v>
      </c>
      <c r="B87" s="50" t="s">
        <v>64</v>
      </c>
      <c r="C87" s="51"/>
      <c r="D87" s="52"/>
      <c r="E87" s="53"/>
      <c r="F87" s="53"/>
      <c r="G87" s="53"/>
      <c r="H87" s="53"/>
      <c r="I87" s="54"/>
      <c r="J87" s="182">
        <f t="shared" si="25"/>
        <v>0</v>
      </c>
      <c r="K87" s="109">
        <f t="shared" si="26"/>
        <v>0</v>
      </c>
      <c r="L87" s="111">
        <f t="shared" si="29"/>
        <v>0</v>
      </c>
      <c r="M87" s="205">
        <f t="shared" si="27"/>
        <v>0</v>
      </c>
      <c r="N87" s="206">
        <f t="shared" si="28"/>
        <v>0</v>
      </c>
    </row>
    <row r="88" spans="1:14" ht="25.5" x14ac:dyDescent="0.25">
      <c r="A88" s="49">
        <v>1163003001</v>
      </c>
      <c r="B88" s="50" t="s">
        <v>65</v>
      </c>
      <c r="C88" s="51"/>
      <c r="D88" s="52"/>
      <c r="E88" s="53"/>
      <c r="F88" s="53"/>
      <c r="G88" s="53"/>
      <c r="H88" s="53"/>
      <c r="I88" s="54"/>
      <c r="J88" s="182">
        <f t="shared" si="25"/>
        <v>0</v>
      </c>
      <c r="K88" s="109">
        <f t="shared" si="26"/>
        <v>0</v>
      </c>
      <c r="L88" s="111">
        <f t="shared" si="29"/>
        <v>0</v>
      </c>
      <c r="M88" s="205">
        <f t="shared" si="27"/>
        <v>0</v>
      </c>
      <c r="N88" s="206">
        <f t="shared" si="28"/>
        <v>0</v>
      </c>
    </row>
    <row r="89" spans="1:14" ht="51" x14ac:dyDescent="0.25">
      <c r="A89" s="49">
        <v>1163200004</v>
      </c>
      <c r="B89" s="50" t="s">
        <v>66</v>
      </c>
      <c r="C89" s="51"/>
      <c r="D89" s="52"/>
      <c r="E89" s="53"/>
      <c r="F89" s="53"/>
      <c r="G89" s="53"/>
      <c r="H89" s="53"/>
      <c r="I89" s="54"/>
      <c r="J89" s="182">
        <f t="shared" si="25"/>
        <v>0</v>
      </c>
      <c r="K89" s="109">
        <f t="shared" si="26"/>
        <v>0</v>
      </c>
      <c r="L89" s="111">
        <f t="shared" si="29"/>
        <v>0</v>
      </c>
      <c r="M89" s="205">
        <f t="shared" si="27"/>
        <v>0</v>
      </c>
      <c r="N89" s="206">
        <f t="shared" si="28"/>
        <v>0</v>
      </c>
    </row>
    <row r="90" spans="1:14" ht="63.75" x14ac:dyDescent="0.25">
      <c r="A90" s="49">
        <v>1163304004</v>
      </c>
      <c r="B90" s="50" t="s">
        <v>67</v>
      </c>
      <c r="C90" s="51"/>
      <c r="D90" s="52"/>
      <c r="E90" s="53"/>
      <c r="F90" s="53"/>
      <c r="G90" s="53"/>
      <c r="H90" s="53"/>
      <c r="I90" s="54"/>
      <c r="J90" s="182">
        <f t="shared" si="25"/>
        <v>0</v>
      </c>
      <c r="K90" s="109">
        <f t="shared" si="26"/>
        <v>0</v>
      </c>
      <c r="L90" s="111">
        <f t="shared" si="29"/>
        <v>0</v>
      </c>
      <c r="M90" s="205">
        <f t="shared" si="27"/>
        <v>0</v>
      </c>
      <c r="N90" s="206">
        <f t="shared" si="28"/>
        <v>0</v>
      </c>
    </row>
    <row r="91" spans="1:14" ht="63.75" x14ac:dyDescent="0.25">
      <c r="A91" s="49">
        <v>1164300001</v>
      </c>
      <c r="B91" s="50" t="s">
        <v>68</v>
      </c>
      <c r="C91" s="51"/>
      <c r="D91" s="52"/>
      <c r="E91" s="53"/>
      <c r="F91" s="53"/>
      <c r="G91" s="53"/>
      <c r="H91" s="53"/>
      <c r="I91" s="54"/>
      <c r="J91" s="182">
        <f t="shared" si="25"/>
        <v>0</v>
      </c>
      <c r="K91" s="109">
        <f t="shared" si="26"/>
        <v>0</v>
      </c>
      <c r="L91" s="111">
        <f t="shared" si="29"/>
        <v>0</v>
      </c>
      <c r="M91" s="205">
        <f t="shared" si="27"/>
        <v>0</v>
      </c>
      <c r="N91" s="206">
        <f t="shared" si="28"/>
        <v>0</v>
      </c>
    </row>
    <row r="92" spans="1:14" ht="89.25" x14ac:dyDescent="0.25">
      <c r="A92" s="49">
        <v>1164600004</v>
      </c>
      <c r="B92" s="50" t="s">
        <v>69</v>
      </c>
      <c r="C92" s="51"/>
      <c r="D92" s="52"/>
      <c r="E92" s="53"/>
      <c r="F92" s="53"/>
      <c r="G92" s="53"/>
      <c r="H92" s="53"/>
      <c r="I92" s="54"/>
      <c r="J92" s="182">
        <f t="shared" si="25"/>
        <v>0</v>
      </c>
      <c r="K92" s="109">
        <f t="shared" si="26"/>
        <v>0</v>
      </c>
      <c r="L92" s="111">
        <f t="shared" si="29"/>
        <v>0</v>
      </c>
      <c r="M92" s="205">
        <f t="shared" si="27"/>
        <v>0</v>
      </c>
      <c r="N92" s="206">
        <f t="shared" si="28"/>
        <v>0</v>
      </c>
    </row>
    <row r="93" spans="1:14" ht="51" x14ac:dyDescent="0.25">
      <c r="A93" s="49">
        <v>1165102002</v>
      </c>
      <c r="B93" s="50" t="s">
        <v>70</v>
      </c>
      <c r="C93" s="51"/>
      <c r="D93" s="52"/>
      <c r="E93" s="53"/>
      <c r="F93" s="53"/>
      <c r="G93" s="53"/>
      <c r="H93" s="53"/>
      <c r="I93" s="54"/>
      <c r="J93" s="182">
        <f t="shared" si="25"/>
        <v>0</v>
      </c>
      <c r="K93" s="109">
        <f t="shared" si="26"/>
        <v>0</v>
      </c>
      <c r="L93" s="111">
        <f t="shared" si="29"/>
        <v>0</v>
      </c>
      <c r="M93" s="205">
        <f t="shared" si="27"/>
        <v>0</v>
      </c>
      <c r="N93" s="206">
        <f t="shared" si="28"/>
        <v>0</v>
      </c>
    </row>
    <row r="94" spans="1:14" ht="39" thickBot="1" x14ac:dyDescent="0.3">
      <c r="A94" s="75">
        <v>1169004004</v>
      </c>
      <c r="B94" s="76" t="s">
        <v>71</v>
      </c>
      <c r="C94" s="77"/>
      <c r="D94" s="67"/>
      <c r="E94" s="68"/>
      <c r="F94" s="68"/>
      <c r="G94" s="68"/>
      <c r="H94" s="68"/>
      <c r="I94" s="155"/>
      <c r="J94" s="182">
        <f t="shared" si="25"/>
        <v>0</v>
      </c>
      <c r="K94" s="112">
        <f t="shared" si="26"/>
        <v>0</v>
      </c>
      <c r="L94" s="113">
        <f t="shared" si="29"/>
        <v>0</v>
      </c>
      <c r="M94" s="205">
        <f t="shared" si="27"/>
        <v>0</v>
      </c>
      <c r="N94" s="206">
        <f t="shared" si="28"/>
        <v>0</v>
      </c>
    </row>
    <row r="95" spans="1:14" ht="15.75" x14ac:dyDescent="0.25">
      <c r="A95" s="39">
        <v>1170000000</v>
      </c>
      <c r="B95" s="40" t="s">
        <v>52</v>
      </c>
      <c r="C95" s="13">
        <f>C96+C97</f>
        <v>8863637.3900000006</v>
      </c>
      <c r="D95" s="13">
        <f t="shared" ref="D95:I95" si="30">D96+D97</f>
        <v>0</v>
      </c>
      <c r="E95" s="13">
        <f t="shared" si="30"/>
        <v>0</v>
      </c>
      <c r="F95" s="13">
        <f t="shared" si="30"/>
        <v>0</v>
      </c>
      <c r="G95" s="13">
        <f t="shared" si="30"/>
        <v>0</v>
      </c>
      <c r="H95" s="13">
        <f t="shared" si="30"/>
        <v>0</v>
      </c>
      <c r="I95" s="156">
        <f t="shared" si="30"/>
        <v>600000</v>
      </c>
      <c r="J95" s="177">
        <f>SUM(J96:J97)</f>
        <v>1000000</v>
      </c>
      <c r="K95" s="9">
        <f t="shared" ref="K95:K100" si="31">J95-I95</f>
        <v>400000</v>
      </c>
      <c r="L95" s="43">
        <f t="shared" si="29"/>
        <v>-7863637.3900000006</v>
      </c>
      <c r="M95" s="167">
        <f t="shared" ref="M95:N95" si="32">SUM(M96:M97)</f>
        <v>1000000</v>
      </c>
      <c r="N95" s="191">
        <f t="shared" si="32"/>
        <v>1000000</v>
      </c>
    </row>
    <row r="96" spans="1:14" ht="25.5" x14ac:dyDescent="0.25">
      <c r="A96" s="114">
        <v>1170104004</v>
      </c>
      <c r="B96" s="115" t="s">
        <v>53</v>
      </c>
      <c r="C96" s="116">
        <v>-848.87</v>
      </c>
      <c r="D96" s="84"/>
      <c r="E96" s="85"/>
      <c r="F96" s="85"/>
      <c r="G96" s="85"/>
      <c r="H96" s="85"/>
      <c r="I96" s="160"/>
      <c r="J96" s="183"/>
      <c r="K96" s="117">
        <f t="shared" si="31"/>
        <v>0</v>
      </c>
      <c r="L96" s="55">
        <f t="shared" si="29"/>
        <v>848.87</v>
      </c>
      <c r="M96" s="207"/>
      <c r="N96" s="208"/>
    </row>
    <row r="97" spans="1:14" ht="26.25" thickBot="1" x14ac:dyDescent="0.3">
      <c r="A97" s="118">
        <v>1170504004</v>
      </c>
      <c r="B97" s="119" t="s">
        <v>54</v>
      </c>
      <c r="C97" s="120">
        <v>8864486.2599999998</v>
      </c>
      <c r="D97" s="121"/>
      <c r="E97" s="122"/>
      <c r="F97" s="122"/>
      <c r="G97" s="122"/>
      <c r="H97" s="122"/>
      <c r="I97" s="161">
        <v>600000</v>
      </c>
      <c r="J97" s="184">
        <v>1000000</v>
      </c>
      <c r="K97" s="123">
        <f t="shared" si="31"/>
        <v>400000</v>
      </c>
      <c r="L97" s="71">
        <f t="shared" si="29"/>
        <v>-7864486.2599999998</v>
      </c>
      <c r="M97" s="209">
        <v>1000000</v>
      </c>
      <c r="N97" s="210">
        <v>1000000</v>
      </c>
    </row>
    <row r="98" spans="1:14" ht="16.5" thickBot="1" x14ac:dyDescent="0.3">
      <c r="A98" s="124">
        <v>2000000000</v>
      </c>
      <c r="B98" s="125" t="s">
        <v>72</v>
      </c>
      <c r="C98" s="8">
        <f>C99+C105+C123+C140+C142+C134</f>
        <v>1036031894.6900001</v>
      </c>
      <c r="D98" s="8">
        <f>D99+D105+D123+D140+D142</f>
        <v>0</v>
      </c>
      <c r="E98" s="8">
        <f>E99+E105+E123+E140+E142</f>
        <v>0</v>
      </c>
      <c r="F98" s="8">
        <f>F99+F105+F123+F140+F142</f>
        <v>0</v>
      </c>
      <c r="G98" s="8">
        <f>G99+G105+G123+G140+G142</f>
        <v>0</v>
      </c>
      <c r="H98" s="8">
        <f>H99+H105+H123+H140+H142</f>
        <v>0</v>
      </c>
      <c r="I98" s="8">
        <f>I99+I105+I123+I140+I142+I139+I135</f>
        <v>1194910062.02</v>
      </c>
      <c r="J98" s="185">
        <f>J99+J105+J123+J140+J142+J134</f>
        <v>974205303.09000015</v>
      </c>
      <c r="K98" s="8">
        <f t="shared" si="31"/>
        <v>-220704758.92999983</v>
      </c>
      <c r="L98" s="126">
        <f t="shared" si="29"/>
        <v>-61826591.599999905</v>
      </c>
      <c r="M98" s="185">
        <f>M99+M105+M123+M140+M142+M134</f>
        <v>835494392.95999992</v>
      </c>
      <c r="N98" s="185">
        <f>N99+N105+N123+N140+N142+N134</f>
        <v>914049845.73000002</v>
      </c>
    </row>
    <row r="99" spans="1:14" ht="25.5" x14ac:dyDescent="0.25">
      <c r="A99" s="39">
        <v>2021000000</v>
      </c>
      <c r="B99" s="40" t="s">
        <v>73</v>
      </c>
      <c r="C99" s="13">
        <f>C100+C104+C101+C102+C103</f>
        <v>109269350</v>
      </c>
      <c r="D99" s="41"/>
      <c r="E99" s="42"/>
      <c r="F99" s="42"/>
      <c r="G99" s="42"/>
      <c r="H99" s="42"/>
      <c r="I99" s="9">
        <f>SUM(I100:I104)</f>
        <v>63021200</v>
      </c>
      <c r="J99" s="167">
        <f>J100+J104</f>
        <v>0</v>
      </c>
      <c r="K99" s="9">
        <f t="shared" si="31"/>
        <v>-63021200</v>
      </c>
      <c r="L99" s="43">
        <f t="shared" si="29"/>
        <v>-109269350</v>
      </c>
      <c r="M99" s="167">
        <f t="shared" ref="M99:N99" si="33">M100+M104</f>
        <v>0</v>
      </c>
      <c r="N99" s="167">
        <f t="shared" si="33"/>
        <v>0</v>
      </c>
    </row>
    <row r="100" spans="1:14" ht="25.5" x14ac:dyDescent="0.25">
      <c r="A100" s="49">
        <v>2021500104</v>
      </c>
      <c r="B100" s="50" t="s">
        <v>74</v>
      </c>
      <c r="C100" s="51"/>
      <c r="D100" s="52"/>
      <c r="E100" s="53"/>
      <c r="F100" s="53"/>
      <c r="G100" s="53"/>
      <c r="H100" s="53"/>
      <c r="I100" s="10"/>
      <c r="J100" s="169"/>
      <c r="K100" s="10">
        <f t="shared" si="31"/>
        <v>0</v>
      </c>
      <c r="L100" s="55">
        <f t="shared" si="29"/>
        <v>0</v>
      </c>
      <c r="M100" s="169"/>
      <c r="N100" s="194"/>
    </row>
    <row r="101" spans="1:14" ht="37.5" customHeight="1" x14ac:dyDescent="0.25">
      <c r="A101" s="127">
        <v>2021500204</v>
      </c>
      <c r="B101" s="128" t="s">
        <v>130</v>
      </c>
      <c r="C101" s="11">
        <v>89269350</v>
      </c>
      <c r="D101" s="52"/>
      <c r="E101" s="53"/>
      <c r="F101" s="53"/>
      <c r="G101" s="53"/>
      <c r="H101" s="53"/>
      <c r="I101" s="11">
        <v>63021200</v>
      </c>
      <c r="J101" s="170"/>
      <c r="K101" s="10"/>
      <c r="L101" s="55"/>
      <c r="M101" s="170"/>
      <c r="N101" s="196"/>
    </row>
    <row r="102" spans="1:14" ht="105" x14ac:dyDescent="0.25">
      <c r="A102" s="129" t="s">
        <v>122</v>
      </c>
      <c r="B102" s="5" t="s">
        <v>121</v>
      </c>
      <c r="C102" s="11"/>
      <c r="D102" s="52"/>
      <c r="E102" s="53"/>
      <c r="F102" s="53"/>
      <c r="G102" s="53"/>
      <c r="H102" s="53"/>
      <c r="I102" s="11"/>
      <c r="J102" s="170"/>
      <c r="K102" s="10">
        <f t="shared" ref="K102:K104" si="34">J102-I102</f>
        <v>0</v>
      </c>
      <c r="L102" s="55">
        <f t="shared" si="29"/>
        <v>0</v>
      </c>
      <c r="M102" s="170"/>
      <c r="N102" s="196"/>
    </row>
    <row r="103" spans="1:14" ht="15.75" x14ac:dyDescent="0.25">
      <c r="A103" s="130">
        <v>2021999904</v>
      </c>
      <c r="B103" s="4" t="s">
        <v>123</v>
      </c>
      <c r="C103" s="11">
        <v>20000000</v>
      </c>
      <c r="D103" s="52"/>
      <c r="E103" s="53"/>
      <c r="F103" s="53"/>
      <c r="G103" s="53"/>
      <c r="H103" s="53"/>
      <c r="I103" s="11"/>
      <c r="J103" s="170"/>
      <c r="K103" s="10">
        <f t="shared" si="34"/>
        <v>0</v>
      </c>
      <c r="L103" s="55">
        <f t="shared" si="29"/>
        <v>-20000000</v>
      </c>
      <c r="M103" s="170"/>
      <c r="N103" s="196"/>
    </row>
    <row r="104" spans="1:14" ht="26.25" thickBot="1" x14ac:dyDescent="0.3">
      <c r="A104" s="75">
        <v>2021500204</v>
      </c>
      <c r="B104" s="76" t="s">
        <v>75</v>
      </c>
      <c r="C104" s="77"/>
      <c r="D104" s="67"/>
      <c r="E104" s="68"/>
      <c r="F104" s="68"/>
      <c r="G104" s="68"/>
      <c r="H104" s="68"/>
      <c r="I104" s="12"/>
      <c r="J104" s="173"/>
      <c r="K104" s="10">
        <f t="shared" si="34"/>
        <v>0</v>
      </c>
      <c r="L104" s="55">
        <f t="shared" si="29"/>
        <v>0</v>
      </c>
      <c r="M104" s="173"/>
      <c r="N104" s="199"/>
    </row>
    <row r="105" spans="1:14" ht="25.5" x14ac:dyDescent="0.25">
      <c r="A105" s="39">
        <v>2022000000</v>
      </c>
      <c r="B105" s="40" t="s">
        <v>76</v>
      </c>
      <c r="C105" s="13">
        <f>SUM(C107:C122)</f>
        <v>291513081.62</v>
      </c>
      <c r="D105" s="13">
        <f t="shared" ref="D105:H105" si="35">D111+D117+D118+D119+D120</f>
        <v>0</v>
      </c>
      <c r="E105" s="13">
        <f t="shared" si="35"/>
        <v>0</v>
      </c>
      <c r="F105" s="13">
        <f t="shared" si="35"/>
        <v>0</v>
      </c>
      <c r="G105" s="13">
        <f t="shared" si="35"/>
        <v>0</v>
      </c>
      <c r="H105" s="13">
        <f t="shared" si="35"/>
        <v>0</v>
      </c>
      <c r="I105" s="13">
        <f>SUM(I107:I122)</f>
        <v>427834161.13</v>
      </c>
      <c r="J105" s="167">
        <f>SUM(J106:J122)</f>
        <v>240047385.76000005</v>
      </c>
      <c r="K105" s="9">
        <f>J105-I105</f>
        <v>-187786775.36999995</v>
      </c>
      <c r="L105" s="131">
        <f t="shared" si="29"/>
        <v>-51465695.859999955</v>
      </c>
      <c r="M105" s="167">
        <f>SUM(M106:M122)</f>
        <v>81908472.289999992</v>
      </c>
      <c r="N105" s="167">
        <f>SUM(N106:N122)</f>
        <v>123733173.95</v>
      </c>
    </row>
    <row r="106" spans="1:14" ht="73.5" customHeight="1" x14ac:dyDescent="0.25">
      <c r="A106" s="132">
        <v>2022021604</v>
      </c>
      <c r="B106" s="83" t="s">
        <v>134</v>
      </c>
      <c r="C106" s="14"/>
      <c r="D106" s="133"/>
      <c r="E106" s="133"/>
      <c r="F106" s="133"/>
      <c r="G106" s="133"/>
      <c r="H106" s="133"/>
      <c r="I106" s="14"/>
      <c r="J106" s="186"/>
      <c r="K106" s="134"/>
      <c r="L106" s="135"/>
      <c r="M106" s="186"/>
      <c r="N106" s="211"/>
    </row>
    <row r="107" spans="1:14" ht="63.75" x14ac:dyDescent="0.25">
      <c r="A107" s="82">
        <v>2022029904</v>
      </c>
      <c r="B107" s="136" t="s">
        <v>93</v>
      </c>
      <c r="C107" s="15">
        <v>21623020.850000001</v>
      </c>
      <c r="D107" s="107"/>
      <c r="E107" s="108"/>
      <c r="F107" s="108"/>
      <c r="G107" s="108"/>
      <c r="H107" s="108"/>
      <c r="I107" s="15">
        <v>2072419.59</v>
      </c>
      <c r="J107" s="175"/>
      <c r="K107" s="86">
        <f>J107-I107</f>
        <v>-2072419.59</v>
      </c>
      <c r="L107" s="55">
        <f t="shared" si="29"/>
        <v>-21623020.850000001</v>
      </c>
      <c r="M107" s="175"/>
      <c r="N107" s="201"/>
    </row>
    <row r="108" spans="1:14" ht="63.75" x14ac:dyDescent="0.25">
      <c r="A108" s="82">
        <v>2022030204</v>
      </c>
      <c r="B108" s="136" t="s">
        <v>92</v>
      </c>
      <c r="C108" s="15">
        <v>3779729.28</v>
      </c>
      <c r="D108" s="107"/>
      <c r="E108" s="108"/>
      <c r="F108" s="108"/>
      <c r="G108" s="108"/>
      <c r="H108" s="108"/>
      <c r="I108" s="15">
        <v>362261.51</v>
      </c>
      <c r="J108" s="175"/>
      <c r="K108" s="86">
        <f t="shared" ref="K108:K122" si="36">J108-I108</f>
        <v>-362261.51</v>
      </c>
      <c r="L108" s="55">
        <f t="shared" si="29"/>
        <v>-3779729.28</v>
      </c>
      <c r="M108" s="175"/>
      <c r="N108" s="201"/>
    </row>
    <row r="109" spans="1:14" ht="51.75" customHeight="1" x14ac:dyDescent="0.25">
      <c r="A109" s="82">
        <v>2022522904</v>
      </c>
      <c r="B109" s="136" t="s">
        <v>94</v>
      </c>
      <c r="C109" s="15">
        <v>4303054.3899999997</v>
      </c>
      <c r="D109" s="107"/>
      <c r="E109" s="108"/>
      <c r="F109" s="108"/>
      <c r="G109" s="108"/>
      <c r="H109" s="108"/>
      <c r="I109" s="15"/>
      <c r="J109" s="175"/>
      <c r="K109" s="86">
        <f t="shared" si="36"/>
        <v>0</v>
      </c>
      <c r="L109" s="55">
        <f t="shared" si="29"/>
        <v>-4303054.3899999997</v>
      </c>
      <c r="M109" s="175"/>
      <c r="N109" s="201"/>
    </row>
    <row r="110" spans="1:14" ht="51.75" customHeight="1" x14ac:dyDescent="0.25">
      <c r="A110" s="82">
        <v>2022524304</v>
      </c>
      <c r="B110" s="136" t="s">
        <v>95</v>
      </c>
      <c r="C110" s="15">
        <v>137211367.38</v>
      </c>
      <c r="D110" s="107"/>
      <c r="E110" s="108"/>
      <c r="F110" s="108"/>
      <c r="G110" s="108"/>
      <c r="H110" s="108"/>
      <c r="I110" s="15"/>
      <c r="J110" s="175"/>
      <c r="K110" s="86">
        <f t="shared" si="36"/>
        <v>0</v>
      </c>
      <c r="L110" s="55">
        <f t="shared" si="29"/>
        <v>-137211367.38</v>
      </c>
      <c r="M110" s="175"/>
      <c r="N110" s="201"/>
    </row>
    <row r="111" spans="1:14" ht="38.25" x14ac:dyDescent="0.25">
      <c r="A111" s="49">
        <v>2022502704</v>
      </c>
      <c r="B111" s="50" t="s">
        <v>77</v>
      </c>
      <c r="C111" s="16"/>
      <c r="D111" s="52"/>
      <c r="E111" s="53"/>
      <c r="F111" s="53"/>
      <c r="G111" s="53"/>
      <c r="H111" s="53"/>
      <c r="I111" s="16"/>
      <c r="J111" s="169"/>
      <c r="K111" s="86">
        <f t="shared" si="36"/>
        <v>0</v>
      </c>
      <c r="L111" s="55">
        <f t="shared" si="29"/>
        <v>0</v>
      </c>
      <c r="M111" s="212"/>
      <c r="N111" s="213"/>
    </row>
    <row r="112" spans="1:14" ht="76.5" customHeight="1" x14ac:dyDescent="0.25">
      <c r="A112" s="49">
        <v>2022508104</v>
      </c>
      <c r="B112" s="50" t="s">
        <v>144</v>
      </c>
      <c r="C112" s="16"/>
      <c r="D112" s="52"/>
      <c r="E112" s="53"/>
      <c r="F112" s="53"/>
      <c r="G112" s="53"/>
      <c r="H112" s="53"/>
      <c r="I112" s="16"/>
      <c r="J112" s="169">
        <v>841725.14</v>
      </c>
      <c r="K112" s="86"/>
      <c r="L112" s="55"/>
      <c r="M112" s="212">
        <v>880268.92</v>
      </c>
      <c r="N112" s="213">
        <v>0</v>
      </c>
    </row>
    <row r="113" spans="1:14" ht="33" customHeight="1" x14ac:dyDescent="0.25">
      <c r="A113" s="49">
        <v>2022521904</v>
      </c>
      <c r="B113" s="50" t="s">
        <v>101</v>
      </c>
      <c r="C113" s="16"/>
      <c r="D113" s="52"/>
      <c r="E113" s="53"/>
      <c r="F113" s="53"/>
      <c r="G113" s="53"/>
      <c r="H113" s="53"/>
      <c r="I113" s="16"/>
      <c r="J113" s="169"/>
      <c r="K113" s="86">
        <f t="shared" si="36"/>
        <v>0</v>
      </c>
      <c r="L113" s="55">
        <f t="shared" si="29"/>
        <v>0</v>
      </c>
      <c r="M113" s="212"/>
      <c r="N113" s="213"/>
    </row>
    <row r="114" spans="1:14" ht="65.25" customHeight="1" x14ac:dyDescent="0.25">
      <c r="A114" s="127">
        <v>2022529904</v>
      </c>
      <c r="B114" s="128" t="s">
        <v>133</v>
      </c>
      <c r="C114" s="16"/>
      <c r="D114" s="52"/>
      <c r="E114" s="53"/>
      <c r="F114" s="53"/>
      <c r="G114" s="53"/>
      <c r="H114" s="53"/>
      <c r="I114" s="16"/>
      <c r="J114" s="169"/>
      <c r="K114" s="86"/>
      <c r="L114" s="55"/>
      <c r="M114" s="212">
        <v>542219.43000000005</v>
      </c>
      <c r="N114" s="213"/>
    </row>
    <row r="115" spans="1:14" ht="87.75" customHeight="1" x14ac:dyDescent="0.25">
      <c r="A115" s="129" t="s">
        <v>125</v>
      </c>
      <c r="B115" s="5" t="s">
        <v>124</v>
      </c>
      <c r="C115" s="16"/>
      <c r="D115" s="52"/>
      <c r="E115" s="53"/>
      <c r="F115" s="53"/>
      <c r="G115" s="53"/>
      <c r="H115" s="53"/>
      <c r="I115" s="16"/>
      <c r="J115" s="169"/>
      <c r="K115" s="86">
        <f t="shared" si="36"/>
        <v>0</v>
      </c>
      <c r="L115" s="55">
        <f t="shared" si="29"/>
        <v>0</v>
      </c>
      <c r="M115" s="212"/>
      <c r="N115" s="213"/>
    </row>
    <row r="116" spans="1:14" ht="63.75" customHeight="1" x14ac:dyDescent="0.25">
      <c r="A116" s="49">
        <v>2022549104</v>
      </c>
      <c r="B116" s="50" t="s">
        <v>102</v>
      </c>
      <c r="C116" s="16"/>
      <c r="D116" s="52"/>
      <c r="E116" s="53"/>
      <c r="F116" s="53"/>
      <c r="G116" s="53"/>
      <c r="H116" s="53"/>
      <c r="I116" s="16"/>
      <c r="J116" s="169"/>
      <c r="K116" s="86">
        <f t="shared" si="36"/>
        <v>0</v>
      </c>
      <c r="L116" s="55">
        <f t="shared" si="29"/>
        <v>0</v>
      </c>
      <c r="M116" s="212"/>
      <c r="N116" s="213"/>
    </row>
    <row r="117" spans="1:14" ht="25.5" x14ac:dyDescent="0.25">
      <c r="A117" s="49">
        <v>2022549704</v>
      </c>
      <c r="B117" s="50" t="s">
        <v>78</v>
      </c>
      <c r="C117" s="16">
        <v>2011750</v>
      </c>
      <c r="D117" s="52"/>
      <c r="E117" s="53"/>
      <c r="F117" s="53"/>
      <c r="G117" s="53"/>
      <c r="H117" s="53"/>
      <c r="I117" s="16">
        <v>2810275</v>
      </c>
      <c r="J117" s="169">
        <v>1820484.83</v>
      </c>
      <c r="K117" s="86">
        <f t="shared" si="36"/>
        <v>-989790.16999999993</v>
      </c>
      <c r="L117" s="55">
        <f t="shared" si="29"/>
        <v>-191265.16999999993</v>
      </c>
      <c r="M117" s="212">
        <v>1941344.2</v>
      </c>
      <c r="N117" s="213">
        <v>697518.36</v>
      </c>
    </row>
    <row r="118" spans="1:14" ht="25.5" x14ac:dyDescent="0.25">
      <c r="A118" s="56">
        <v>2022551904</v>
      </c>
      <c r="B118" s="57" t="s">
        <v>79</v>
      </c>
      <c r="C118" s="17">
        <v>1345430.8</v>
      </c>
      <c r="D118" s="52"/>
      <c r="E118" s="53"/>
      <c r="F118" s="53"/>
      <c r="G118" s="53"/>
      <c r="H118" s="53"/>
      <c r="I118" s="17"/>
      <c r="J118" s="170"/>
      <c r="K118" s="86">
        <f t="shared" si="36"/>
        <v>0</v>
      </c>
      <c r="L118" s="55">
        <f t="shared" si="29"/>
        <v>-1345430.8</v>
      </c>
      <c r="M118" s="214"/>
      <c r="N118" s="215"/>
    </row>
    <row r="119" spans="1:14" ht="51" x14ac:dyDescent="0.25">
      <c r="A119" s="49">
        <v>2022555504</v>
      </c>
      <c r="B119" s="60" t="s">
        <v>80</v>
      </c>
      <c r="C119" s="18">
        <v>33334778.789999999</v>
      </c>
      <c r="D119" s="62"/>
      <c r="E119" s="63"/>
      <c r="F119" s="63"/>
      <c r="G119" s="63"/>
      <c r="H119" s="63"/>
      <c r="I119" s="18">
        <v>32423195</v>
      </c>
      <c r="J119" s="169">
        <v>32580093.829999998</v>
      </c>
      <c r="K119" s="86">
        <f t="shared" si="36"/>
        <v>156898.82999999821</v>
      </c>
      <c r="L119" s="55">
        <f t="shared" si="29"/>
        <v>-754684.96000000089</v>
      </c>
      <c r="M119" s="169">
        <v>36244378.93</v>
      </c>
      <c r="N119" s="169">
        <v>0</v>
      </c>
    </row>
    <row r="120" spans="1:14" ht="15.75" x14ac:dyDescent="0.25">
      <c r="A120" s="102">
        <v>2022999904</v>
      </c>
      <c r="B120" s="103" t="s">
        <v>81</v>
      </c>
      <c r="C120" s="19">
        <v>87903950.129999995</v>
      </c>
      <c r="D120" s="52"/>
      <c r="E120" s="53"/>
      <c r="F120" s="53"/>
      <c r="G120" s="53"/>
      <c r="H120" s="53"/>
      <c r="I120" s="19">
        <v>261444110.03</v>
      </c>
      <c r="J120" s="187">
        <f>54066157.79+14437806.24+168005+4850000+2514945.22+2967230+450357.89+5626000.01+96213365.76+23511214.05</f>
        <v>204805081.96000004</v>
      </c>
      <c r="K120" s="219">
        <f t="shared" si="36"/>
        <v>-56639028.069999963</v>
      </c>
      <c r="L120" s="59">
        <f t="shared" si="29"/>
        <v>116901131.83000004</v>
      </c>
      <c r="M120" s="216">
        <f>32132255.81+168005+10000000</f>
        <v>42300260.810000002</v>
      </c>
      <c r="N120" s="217">
        <f>M120-10000000+90735394.78</f>
        <v>123035655.59</v>
      </c>
    </row>
    <row r="121" spans="1:14" ht="65.25" customHeight="1" x14ac:dyDescent="0.25">
      <c r="A121" s="101">
        <v>2024550504</v>
      </c>
      <c r="B121" s="60" t="s">
        <v>145</v>
      </c>
      <c r="C121" s="18"/>
      <c r="D121" s="62"/>
      <c r="E121" s="63"/>
      <c r="F121" s="63"/>
      <c r="G121" s="63"/>
      <c r="H121" s="63"/>
      <c r="I121" s="18">
        <v>128721900</v>
      </c>
      <c r="J121" s="169"/>
      <c r="K121" s="87"/>
      <c r="L121" s="55"/>
      <c r="M121" s="212"/>
      <c r="N121" s="212"/>
    </row>
    <row r="122" spans="1:14" ht="39.75" customHeight="1" thickBot="1" x14ac:dyDescent="0.3">
      <c r="A122" s="56">
        <v>2024545404</v>
      </c>
      <c r="B122" s="137" t="s">
        <v>96</v>
      </c>
      <c r="C122" s="22"/>
      <c r="D122" s="138"/>
      <c r="E122" s="139"/>
      <c r="F122" s="139"/>
      <c r="G122" s="139"/>
      <c r="H122" s="139"/>
      <c r="I122" s="20"/>
      <c r="J122" s="170"/>
      <c r="K122" s="86">
        <f t="shared" si="36"/>
        <v>0</v>
      </c>
      <c r="L122" s="55">
        <f t="shared" si="29"/>
        <v>0</v>
      </c>
      <c r="M122" s="214"/>
      <c r="N122" s="215"/>
    </row>
    <row r="123" spans="1:14" ht="25.5" x14ac:dyDescent="0.25">
      <c r="A123" s="140">
        <v>2023000000</v>
      </c>
      <c r="B123" s="141" t="s">
        <v>82</v>
      </c>
      <c r="C123" s="142">
        <f>SUM(C124:C133)</f>
        <v>604725277.86000001</v>
      </c>
      <c r="D123" s="41"/>
      <c r="E123" s="42"/>
      <c r="F123" s="42"/>
      <c r="G123" s="42"/>
      <c r="H123" s="42"/>
      <c r="I123" s="21">
        <f>SUM(I124:I133)</f>
        <v>670275700.88999999</v>
      </c>
      <c r="J123" s="188">
        <f>SUM(J124:J133)</f>
        <v>690481424.79000008</v>
      </c>
      <c r="K123" s="21">
        <f>J123-I123</f>
        <v>20205723.900000095</v>
      </c>
      <c r="L123" s="131">
        <f t="shared" si="29"/>
        <v>85756146.930000067</v>
      </c>
      <c r="M123" s="188">
        <f t="shared" ref="M123:N123" si="37">SUM(M124:M133)</f>
        <v>715888680.56999993</v>
      </c>
      <c r="N123" s="188">
        <f t="shared" si="37"/>
        <v>752619431.67999995</v>
      </c>
    </row>
    <row r="124" spans="1:14" ht="38.25" x14ac:dyDescent="0.25">
      <c r="A124" s="49">
        <v>2023002404</v>
      </c>
      <c r="B124" s="60" t="s">
        <v>83</v>
      </c>
      <c r="C124" s="18">
        <v>512486709.44999999</v>
      </c>
      <c r="D124" s="62"/>
      <c r="E124" s="63"/>
      <c r="F124" s="63"/>
      <c r="G124" s="63"/>
      <c r="H124" s="63"/>
      <c r="I124" s="18">
        <f>558093238.58+30756789.43</f>
        <v>588850028.00999999</v>
      </c>
      <c r="J124" s="169">
        <f>308263708+208825998+6300000+9065191.35+946950+3387.08+10163313.4+55173+4057833+37928156.25+1544.83+2764085.88+13763200</f>
        <v>602138540.79000008</v>
      </c>
      <c r="K124" s="10">
        <f>J124-I124</f>
        <v>13288512.780000091</v>
      </c>
      <c r="L124" s="55">
        <f t="shared" si="29"/>
        <v>89651831.340000093</v>
      </c>
      <c r="M124" s="169">
        <f>329570853+222959946+4135000+3451025.55+992018+3387.08+10163313.4+66943+4249082+38996317.89+1623.77+2764085.88+13763200</f>
        <v>631116795.56999993</v>
      </c>
      <c r="N124" s="194">
        <f>350042028+236326969+4135000+3451025.55+1029099+3387.08+10163313.4+69621+4406438+40107699.05+1688.72+2764085.88+13763200</f>
        <v>666263554.67999995</v>
      </c>
    </row>
    <row r="125" spans="1:14" ht="76.5" x14ac:dyDescent="0.25">
      <c r="A125" s="49">
        <v>2023002904</v>
      </c>
      <c r="B125" s="60" t="s">
        <v>84</v>
      </c>
      <c r="C125" s="18">
        <v>13516857</v>
      </c>
      <c r="D125" s="62"/>
      <c r="E125" s="63"/>
      <c r="F125" s="63"/>
      <c r="G125" s="63"/>
      <c r="H125" s="63"/>
      <c r="I125" s="18">
        <v>13800000</v>
      </c>
      <c r="J125" s="169">
        <v>19439390</v>
      </c>
      <c r="K125" s="10">
        <f t="shared" ref="K125:K133" si="38">J125-I125</f>
        <v>5639390</v>
      </c>
      <c r="L125" s="55">
        <f t="shared" si="29"/>
        <v>5922533</v>
      </c>
      <c r="M125" s="169">
        <v>20217475</v>
      </c>
      <c r="N125" s="194">
        <v>21021072</v>
      </c>
    </row>
    <row r="126" spans="1:14" ht="63.75" x14ac:dyDescent="0.25">
      <c r="A126" s="49">
        <v>2023508204</v>
      </c>
      <c r="B126" s="60" t="s">
        <v>85</v>
      </c>
      <c r="C126" s="18">
        <v>39893472</v>
      </c>
      <c r="D126" s="62"/>
      <c r="E126" s="63"/>
      <c r="F126" s="63"/>
      <c r="G126" s="63"/>
      <c r="H126" s="63"/>
      <c r="I126" s="18">
        <v>29186227.879999999</v>
      </c>
      <c r="J126" s="169">
        <v>22360800</v>
      </c>
      <c r="K126" s="10">
        <f t="shared" si="38"/>
        <v>-6825427.879999999</v>
      </c>
      <c r="L126" s="55">
        <f t="shared" si="29"/>
        <v>-17532672</v>
      </c>
      <c r="M126" s="169">
        <v>17888640</v>
      </c>
      <c r="N126" s="194">
        <v>17888640</v>
      </c>
    </row>
    <row r="127" spans="1:14" ht="63.75" x14ac:dyDescent="0.25">
      <c r="A127" s="49">
        <v>2023512004</v>
      </c>
      <c r="B127" s="60" t="s">
        <v>86</v>
      </c>
      <c r="C127" s="18">
        <v>77510.399999999994</v>
      </c>
      <c r="D127" s="62"/>
      <c r="E127" s="63"/>
      <c r="F127" s="63"/>
      <c r="G127" s="63"/>
      <c r="H127" s="63"/>
      <c r="I127" s="18">
        <v>533081</v>
      </c>
      <c r="J127" s="169">
        <v>10635</v>
      </c>
      <c r="K127" s="10">
        <f t="shared" si="38"/>
        <v>-522446</v>
      </c>
      <c r="L127" s="55">
        <f t="shared" si="29"/>
        <v>-66875.399999999994</v>
      </c>
      <c r="M127" s="169">
        <v>11161</v>
      </c>
      <c r="N127" s="194">
        <v>9940</v>
      </c>
    </row>
    <row r="128" spans="1:14" ht="65.25" customHeight="1" x14ac:dyDescent="0.25">
      <c r="A128" s="56">
        <v>2023526004</v>
      </c>
      <c r="B128" s="137" t="s">
        <v>97</v>
      </c>
      <c r="C128" s="22">
        <v>565531.11</v>
      </c>
      <c r="D128" s="138"/>
      <c r="E128" s="139"/>
      <c r="F128" s="139"/>
      <c r="G128" s="139"/>
      <c r="H128" s="139"/>
      <c r="I128" s="22"/>
      <c r="J128" s="170"/>
      <c r="K128" s="10">
        <f t="shared" si="38"/>
        <v>0</v>
      </c>
      <c r="L128" s="55">
        <f t="shared" si="29"/>
        <v>-565531.11</v>
      </c>
      <c r="M128" s="170"/>
      <c r="N128" s="196"/>
    </row>
    <row r="129" spans="1:14" ht="103.5" customHeight="1" x14ac:dyDescent="0.25">
      <c r="A129" s="56">
        <v>2023530404</v>
      </c>
      <c r="B129" s="137" t="s">
        <v>98</v>
      </c>
      <c r="C129" s="22">
        <v>31844234.100000001</v>
      </c>
      <c r="D129" s="138"/>
      <c r="E129" s="139"/>
      <c r="F129" s="139"/>
      <c r="G129" s="139"/>
      <c r="H129" s="139"/>
      <c r="I129" s="22">
        <v>30928100</v>
      </c>
      <c r="J129" s="170">
        <v>39405150</v>
      </c>
      <c r="K129" s="10">
        <f t="shared" si="38"/>
        <v>8477050</v>
      </c>
      <c r="L129" s="55">
        <f t="shared" si="29"/>
        <v>7560915.8999999985</v>
      </c>
      <c r="M129" s="170">
        <v>39405150</v>
      </c>
      <c r="N129" s="196">
        <v>40084300</v>
      </c>
    </row>
    <row r="130" spans="1:14" ht="45" customHeight="1" x14ac:dyDescent="0.25">
      <c r="A130" s="56">
        <v>2023690004</v>
      </c>
      <c r="B130" s="137" t="s">
        <v>135</v>
      </c>
      <c r="C130" s="22">
        <v>2160157</v>
      </c>
      <c r="D130" s="138"/>
      <c r="E130" s="139"/>
      <c r="F130" s="139"/>
      <c r="G130" s="139"/>
      <c r="H130" s="139"/>
      <c r="I130" s="22">
        <v>2245080</v>
      </c>
      <c r="J130" s="170">
        <v>2439131</v>
      </c>
      <c r="K130" s="10"/>
      <c r="L130" s="55">
        <f t="shared" si="29"/>
        <v>278974</v>
      </c>
      <c r="M130" s="170">
        <v>2561681</v>
      </c>
      <c r="N130" s="196">
        <v>2664147</v>
      </c>
    </row>
    <row r="131" spans="1:14" ht="30.75" customHeight="1" x14ac:dyDescent="0.25">
      <c r="A131" s="56">
        <v>2023546904</v>
      </c>
      <c r="B131" s="137" t="s">
        <v>99</v>
      </c>
      <c r="C131" s="22">
        <v>505667.8</v>
      </c>
      <c r="D131" s="138"/>
      <c r="E131" s="139"/>
      <c r="F131" s="139"/>
      <c r="G131" s="139"/>
      <c r="H131" s="139"/>
      <c r="I131" s="22"/>
      <c r="J131" s="170"/>
      <c r="K131" s="10">
        <f t="shared" si="38"/>
        <v>0</v>
      </c>
      <c r="L131" s="55">
        <f t="shared" si="29"/>
        <v>-505667.8</v>
      </c>
      <c r="M131" s="170"/>
      <c r="N131" s="196"/>
    </row>
    <row r="132" spans="1:14" ht="55.5" customHeight="1" x14ac:dyDescent="0.25">
      <c r="A132" s="56">
        <v>2023999904</v>
      </c>
      <c r="B132" s="137" t="s">
        <v>136</v>
      </c>
      <c r="C132" s="22">
        <v>837115</v>
      </c>
      <c r="D132" s="138"/>
      <c r="E132" s="139"/>
      <c r="F132" s="139"/>
      <c r="G132" s="139"/>
      <c r="H132" s="139"/>
      <c r="I132" s="22">
        <v>901627</v>
      </c>
      <c r="J132" s="170">
        <v>901627</v>
      </c>
      <c r="K132" s="10"/>
      <c r="L132" s="55">
        <f t="shared" si="29"/>
        <v>64512</v>
      </c>
      <c r="M132" s="170">
        <v>901627</v>
      </c>
      <c r="N132" s="196">
        <v>901627</v>
      </c>
    </row>
    <row r="133" spans="1:14" ht="38.25" x14ac:dyDescent="0.25">
      <c r="A133" s="56">
        <v>2023593004</v>
      </c>
      <c r="B133" s="137" t="s">
        <v>87</v>
      </c>
      <c r="C133" s="22">
        <v>2838024</v>
      </c>
      <c r="D133" s="138"/>
      <c r="E133" s="139"/>
      <c r="F133" s="139"/>
      <c r="G133" s="139"/>
      <c r="H133" s="139"/>
      <c r="I133" s="22">
        <v>3831557</v>
      </c>
      <c r="J133" s="170">
        <v>3786151</v>
      </c>
      <c r="K133" s="27">
        <f t="shared" si="38"/>
        <v>-45406</v>
      </c>
      <c r="L133" s="59">
        <f t="shared" si="29"/>
        <v>948127</v>
      </c>
      <c r="M133" s="170">
        <v>3786151</v>
      </c>
      <c r="N133" s="196">
        <v>3786151</v>
      </c>
    </row>
    <row r="134" spans="1:14" ht="15.75" x14ac:dyDescent="0.25">
      <c r="A134" s="129" t="s">
        <v>142</v>
      </c>
      <c r="B134" s="6" t="s">
        <v>126</v>
      </c>
      <c r="C134" s="61">
        <f t="shared" ref="C134:K134" si="39">C135+C139</f>
        <v>31091630.449999999</v>
      </c>
      <c r="D134" s="61">
        <f t="shared" si="39"/>
        <v>0</v>
      </c>
      <c r="E134" s="61">
        <f t="shared" si="39"/>
        <v>0</v>
      </c>
      <c r="F134" s="61">
        <f t="shared" si="39"/>
        <v>0</v>
      </c>
      <c r="G134" s="61">
        <f t="shared" si="39"/>
        <v>0</v>
      </c>
      <c r="H134" s="61">
        <f t="shared" si="39"/>
        <v>0</v>
      </c>
      <c r="I134" s="61">
        <f t="shared" si="39"/>
        <v>33779000</v>
      </c>
      <c r="J134" s="220">
        <f>J135+J139+J136+J137+J138</f>
        <v>43676492.539999999</v>
      </c>
      <c r="K134" s="61">
        <f t="shared" si="39"/>
        <v>-3476000</v>
      </c>
      <c r="L134" s="55">
        <f t="shared" si="29"/>
        <v>12584862.09</v>
      </c>
      <c r="M134" s="169">
        <f>M135+M136+M137+M138+M139</f>
        <v>37697240.100000001</v>
      </c>
      <c r="N134" s="169">
        <f>N135+N136+N137+N138+N139</f>
        <v>37697240.100000001</v>
      </c>
    </row>
    <row r="135" spans="1:14" ht="30" x14ac:dyDescent="0.25">
      <c r="A135" s="143" t="s">
        <v>148</v>
      </c>
      <c r="B135" s="7" t="s">
        <v>146</v>
      </c>
      <c r="C135" s="61">
        <v>5102040.82</v>
      </c>
      <c r="D135" s="62"/>
      <c r="E135" s="63"/>
      <c r="F135" s="63"/>
      <c r="G135" s="63"/>
      <c r="H135" s="63"/>
      <c r="I135" s="61">
        <v>6050000</v>
      </c>
      <c r="J135" s="169"/>
      <c r="K135" s="10">
        <f>J135-I135</f>
        <v>-6050000</v>
      </c>
      <c r="L135" s="55">
        <f>J135-C135</f>
        <v>-5102040.82</v>
      </c>
      <c r="M135" s="169"/>
      <c r="N135" s="169"/>
    </row>
    <row r="136" spans="1:14" ht="75" x14ac:dyDescent="0.25">
      <c r="A136" s="143" t="s">
        <v>149</v>
      </c>
      <c r="B136" s="7" t="s">
        <v>150</v>
      </c>
      <c r="C136" s="224"/>
      <c r="D136" s="138"/>
      <c r="E136" s="139"/>
      <c r="F136" s="139"/>
      <c r="G136" s="139"/>
      <c r="H136" s="139"/>
      <c r="I136" s="224"/>
      <c r="J136" s="170">
        <v>618390.5</v>
      </c>
      <c r="K136" s="10">
        <f t="shared" ref="K136:K138" si="40">J136-I136</f>
        <v>618390.5</v>
      </c>
      <c r="L136" s="55">
        <f t="shared" ref="L136:L138" si="41">J136-C136</f>
        <v>618390.5</v>
      </c>
      <c r="M136" s="170">
        <v>2597240.1</v>
      </c>
      <c r="N136" s="169">
        <v>2597240.1</v>
      </c>
    </row>
    <row r="137" spans="1:14" ht="45" x14ac:dyDescent="0.25">
      <c r="A137" s="143" t="s">
        <v>151</v>
      </c>
      <c r="B137" s="7" t="s">
        <v>152</v>
      </c>
      <c r="C137" s="224"/>
      <c r="D137" s="138"/>
      <c r="E137" s="139"/>
      <c r="F137" s="139"/>
      <c r="G137" s="139"/>
      <c r="H137" s="139"/>
      <c r="I137" s="224"/>
      <c r="J137" s="170">
        <v>2551020.41</v>
      </c>
      <c r="K137" s="10">
        <f t="shared" si="40"/>
        <v>2551020.41</v>
      </c>
      <c r="L137" s="55">
        <f t="shared" si="41"/>
        <v>2551020.41</v>
      </c>
      <c r="M137" s="170"/>
      <c r="N137" s="169"/>
    </row>
    <row r="138" spans="1:14" ht="45" x14ac:dyDescent="0.25">
      <c r="A138" s="143" t="s">
        <v>143</v>
      </c>
      <c r="B138" s="7" t="s">
        <v>147</v>
      </c>
      <c r="C138" s="224"/>
      <c r="D138" s="138"/>
      <c r="E138" s="139"/>
      <c r="F138" s="139"/>
      <c r="G138" s="139"/>
      <c r="H138" s="139"/>
      <c r="I138" s="224"/>
      <c r="J138" s="170">
        <v>10204081.630000001</v>
      </c>
      <c r="K138" s="10">
        <f t="shared" si="40"/>
        <v>10204081.630000001</v>
      </c>
      <c r="L138" s="55">
        <f t="shared" si="41"/>
        <v>10204081.630000001</v>
      </c>
      <c r="M138" s="170"/>
      <c r="N138" s="169"/>
    </row>
    <row r="139" spans="1:14" ht="67.5" customHeight="1" thickBot="1" x14ac:dyDescent="0.3">
      <c r="A139" s="75">
        <v>2024530304</v>
      </c>
      <c r="B139" s="144" t="s">
        <v>100</v>
      </c>
      <c r="C139" s="23">
        <v>25989589.629999999</v>
      </c>
      <c r="D139" s="145"/>
      <c r="E139" s="146"/>
      <c r="F139" s="146"/>
      <c r="G139" s="146"/>
      <c r="H139" s="146"/>
      <c r="I139" s="23">
        <v>27729000</v>
      </c>
      <c r="J139" s="173">
        <v>30303000</v>
      </c>
      <c r="K139" s="12">
        <f>J139-I139</f>
        <v>2574000</v>
      </c>
      <c r="L139" s="55">
        <f>J139-C139</f>
        <v>4313410.370000001</v>
      </c>
      <c r="M139" s="173">
        <v>35100000</v>
      </c>
      <c r="N139" s="199">
        <v>35100000</v>
      </c>
    </row>
    <row r="140" spans="1:14" ht="25.5" x14ac:dyDescent="0.25">
      <c r="A140" s="98">
        <v>2040000000</v>
      </c>
      <c r="B140" s="99" t="s">
        <v>88</v>
      </c>
      <c r="C140" s="100">
        <f>C141</f>
        <v>0</v>
      </c>
      <c r="D140" s="52"/>
      <c r="E140" s="147"/>
      <c r="F140" s="147"/>
      <c r="G140" s="147"/>
      <c r="H140" s="147"/>
      <c r="I140" s="24"/>
      <c r="J140" s="189"/>
      <c r="K140" s="24">
        <f>J140-I140</f>
        <v>0</v>
      </c>
      <c r="L140" s="55">
        <f t="shared" si="29"/>
        <v>0</v>
      </c>
      <c r="M140" s="189"/>
      <c r="N140" s="189"/>
    </row>
    <row r="141" spans="1:14" ht="39" thickBot="1" x14ac:dyDescent="0.3">
      <c r="A141" s="75">
        <v>2040402004</v>
      </c>
      <c r="B141" s="76" t="s">
        <v>89</v>
      </c>
      <c r="C141" s="77"/>
      <c r="D141" s="52"/>
      <c r="E141" s="147"/>
      <c r="F141" s="147"/>
      <c r="G141" s="147"/>
      <c r="H141" s="147"/>
      <c r="I141" s="10"/>
      <c r="J141" s="169"/>
      <c r="K141" s="24">
        <f t="shared" ref="K141:K143" si="42">J141-I141</f>
        <v>0</v>
      </c>
      <c r="L141" s="55">
        <f t="shared" si="29"/>
        <v>0</v>
      </c>
      <c r="M141" s="169"/>
      <c r="N141" s="169"/>
    </row>
    <row r="142" spans="1:14" ht="38.25" x14ac:dyDescent="0.25">
      <c r="A142" s="148">
        <v>2190000000</v>
      </c>
      <c r="B142" s="99" t="s">
        <v>90</v>
      </c>
      <c r="C142" s="25">
        <f>C143</f>
        <v>-567445.24</v>
      </c>
      <c r="D142" s="25"/>
      <c r="E142" s="25"/>
      <c r="F142" s="25"/>
      <c r="G142" s="25"/>
      <c r="H142" s="25"/>
      <c r="I142" s="25"/>
      <c r="J142" s="169"/>
      <c r="K142" s="24">
        <f t="shared" si="42"/>
        <v>0</v>
      </c>
      <c r="L142" s="55">
        <f t="shared" si="29"/>
        <v>567445.24</v>
      </c>
      <c r="M142" s="169"/>
      <c r="N142" s="169"/>
    </row>
    <row r="143" spans="1:14" ht="38.25" x14ac:dyDescent="0.25">
      <c r="A143" s="101">
        <v>2196001004</v>
      </c>
      <c r="B143" s="50" t="s">
        <v>91</v>
      </c>
      <c r="C143" s="26">
        <v>-567445.24</v>
      </c>
      <c r="D143" s="149"/>
      <c r="E143" s="147"/>
      <c r="F143" s="147"/>
      <c r="G143" s="147"/>
      <c r="H143" s="147"/>
      <c r="I143" s="26"/>
      <c r="J143" s="169"/>
      <c r="K143" s="24">
        <f t="shared" si="42"/>
        <v>0</v>
      </c>
      <c r="L143" s="55">
        <f t="shared" si="29"/>
        <v>567445.24</v>
      </c>
      <c r="M143" s="169"/>
      <c r="N143" s="169"/>
    </row>
    <row r="144" spans="1:14" ht="16.5" thickBot="1" x14ac:dyDescent="0.3">
      <c r="A144" s="150"/>
      <c r="B144" s="151" t="s">
        <v>1</v>
      </c>
      <c r="C144" s="190">
        <f t="shared" ref="C144:J144" si="43">C7+C98</f>
        <v>1585289440.24</v>
      </c>
      <c r="D144" s="190">
        <f t="shared" si="43"/>
        <v>0</v>
      </c>
      <c r="E144" s="190">
        <f t="shared" si="43"/>
        <v>0</v>
      </c>
      <c r="F144" s="190">
        <f t="shared" si="43"/>
        <v>0</v>
      </c>
      <c r="G144" s="190">
        <f t="shared" si="43"/>
        <v>0</v>
      </c>
      <c r="H144" s="190">
        <f t="shared" si="43"/>
        <v>0</v>
      </c>
      <c r="I144" s="190">
        <f t="shared" si="43"/>
        <v>1941247062.02</v>
      </c>
      <c r="J144" s="190">
        <f t="shared" si="43"/>
        <v>1812245303.0900002</v>
      </c>
      <c r="K144" s="190">
        <f>J144-I144</f>
        <v>-129001758.92999983</v>
      </c>
      <c r="L144" s="218">
        <f t="shared" si="29"/>
        <v>226955862.85000014</v>
      </c>
      <c r="M144" s="190">
        <f>M7+M98</f>
        <v>1729618392.96</v>
      </c>
      <c r="N144" s="190">
        <f>N7+N98</f>
        <v>1830269845.73</v>
      </c>
    </row>
    <row r="145" spans="2:8" ht="12.75" customHeight="1" x14ac:dyDescent="0.25">
      <c r="B145" s="2"/>
      <c r="C145" s="2"/>
      <c r="D145" s="3" t="s">
        <v>2</v>
      </c>
      <c r="E145" s="3" t="s">
        <v>2</v>
      </c>
      <c r="F145" s="3" t="s">
        <v>2</v>
      </c>
      <c r="G145" s="3" t="s">
        <v>2</v>
      </c>
      <c r="H145" s="3" t="s">
        <v>2</v>
      </c>
    </row>
    <row r="146" spans="2:8" ht="12.75" customHeight="1" x14ac:dyDescent="0.25">
      <c r="B146" s="2" t="s">
        <v>32</v>
      </c>
      <c r="C146" s="2"/>
      <c r="D146" s="2"/>
      <c r="E146" s="2"/>
      <c r="F146" s="2"/>
      <c r="G146" s="2"/>
      <c r="H146" s="2"/>
    </row>
  </sheetData>
  <mergeCells count="2">
    <mergeCell ref="B1:C1"/>
    <mergeCell ref="A2:N4"/>
  </mergeCells>
  <pageMargins left="0.19685039370078741" right="0.19685039370078741" top="0.39370078740157483" bottom="0.39370078740157483" header="0.51181102362204722" footer="0.51181102362204722"/>
  <pageSetup paperSize="9" scale="79" fitToHeight="0" orientation="landscape" r:id="rId1"/>
  <headerFooter>
    <oddHeader>&amp;R&amp;D  &amp;T</oddHeader>
    <evenHeader>&amp;R&amp;D  &amp;T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94BE4DE-7B91-4C8D-85E2-5E19593F74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Банакова Валентина Дмитриевна</dc:creator>
  <cp:lastModifiedBy>Савощенко Валерия Владимировна</cp:lastModifiedBy>
  <cp:lastPrinted>2022-11-24T02:08:57Z</cp:lastPrinted>
  <dcterms:created xsi:type="dcterms:W3CDTF">2020-11-30T00:27:34Z</dcterms:created>
  <dcterms:modified xsi:type="dcterms:W3CDTF">2023-01-30T07:09:11Z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Вариант_13.01.2010_13_47_50(2).xlsx</vt:lpwstr>
  </property>
  <property fmtid="{D5CDD505-2E9C-101B-9397-08002B2CF9AE}" pid="3" name="Название отчета">
    <vt:lpwstr>Вариант_13.01.2010_13_47_50(2).xlsx</vt:lpwstr>
  </property>
  <property fmtid="{D5CDD505-2E9C-101B-9397-08002B2CF9AE}" pid="4" name="Версия клиента">
    <vt:lpwstr>19.1.24.6170</vt:lpwstr>
  </property>
  <property fmtid="{D5CDD505-2E9C-101B-9397-08002B2CF9AE}" pid="5" name="Версия базы">
    <vt:lpwstr>19.1.1766.16986755</vt:lpwstr>
  </property>
  <property fmtid="{D5CDD505-2E9C-101B-9397-08002B2CF9AE}" pid="6" name="Тип сервера">
    <vt:lpwstr>MSSQL</vt:lpwstr>
  </property>
  <property fmtid="{D5CDD505-2E9C-101B-9397-08002B2CF9AE}" pid="7" name="Сервер">
    <vt:lpwstr>GIS_GKH</vt:lpwstr>
  </property>
  <property fmtid="{D5CDD505-2E9C-101B-9397-08002B2CF9AE}" pid="8" name="База">
    <vt:lpwstr>BKS_2019</vt:lpwstr>
  </property>
  <property fmtid="{D5CDD505-2E9C-101B-9397-08002B2CF9AE}" pid="9" name="Пользователь">
    <vt:lpwstr>od1</vt:lpwstr>
  </property>
  <property fmtid="{D5CDD505-2E9C-101B-9397-08002B2CF9AE}" pid="10" name="Шаблон">
    <vt:lpwstr>BOOK_INCOME2.XLT</vt:lpwstr>
  </property>
  <property fmtid="{D5CDD505-2E9C-101B-9397-08002B2CF9AE}" pid="11" name="Локальная база">
    <vt:lpwstr>используется</vt:lpwstr>
  </property>
</Properties>
</file>