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900" windowWidth="24615" windowHeight="11655"/>
  </bookViews>
  <sheets>
    <sheet name="Доходы 2022" sheetId="3" r:id="rId1"/>
  </sheets>
  <calcPr calcId="145621"/>
</workbook>
</file>

<file path=xl/calcChain.xml><?xml version="1.0" encoding="utf-8"?>
<calcChain xmlns="http://schemas.openxmlformats.org/spreadsheetml/2006/main">
  <c r="L103" i="3" l="1"/>
  <c r="L136" i="3"/>
  <c r="L109" i="3"/>
  <c r="N157" i="3"/>
  <c r="N158" i="3"/>
  <c r="M157" i="3"/>
  <c r="M158" i="3"/>
  <c r="L157" i="3"/>
  <c r="N124" i="3"/>
  <c r="N125" i="3"/>
  <c r="M124" i="3"/>
  <c r="M125" i="3"/>
  <c r="L124" i="3"/>
  <c r="L106" i="3"/>
  <c r="L108" i="3"/>
  <c r="L87" i="3"/>
  <c r="L82" i="3"/>
  <c r="L79" i="3"/>
  <c r="L64" i="3"/>
  <c r="L36" i="3"/>
  <c r="I103" i="3"/>
  <c r="I102" i="3" s="1"/>
  <c r="J103" i="3"/>
  <c r="K103" i="3"/>
  <c r="K102" i="3" s="1"/>
  <c r="J102" i="3"/>
  <c r="K157" i="3"/>
  <c r="K158" i="3"/>
  <c r="K154" i="3"/>
  <c r="K122" i="3"/>
  <c r="K111" i="3"/>
  <c r="K124" i="3"/>
  <c r="K125" i="3"/>
  <c r="K123" i="3"/>
  <c r="K110" i="3"/>
  <c r="I109" i="3"/>
  <c r="J109" i="3"/>
  <c r="H83" i="3"/>
  <c r="K67" i="3"/>
  <c r="K9" i="3"/>
  <c r="I49" i="3"/>
  <c r="I48" i="3" s="1"/>
  <c r="I52" i="3"/>
  <c r="I82" i="3"/>
  <c r="I81" i="3" s="1"/>
  <c r="I98" i="3"/>
  <c r="I107" i="3"/>
  <c r="I110" i="3"/>
  <c r="I112" i="3"/>
  <c r="I116" i="3"/>
  <c r="I117" i="3"/>
  <c r="I128" i="3"/>
  <c r="I135" i="3"/>
  <c r="I134" i="3" s="1"/>
  <c r="I138" i="3"/>
  <c r="I137" i="3" s="1"/>
  <c r="I140" i="3"/>
  <c r="I139" i="3" s="1"/>
  <c r="I142" i="3"/>
  <c r="I141" i="3" s="1"/>
  <c r="I160" i="3"/>
  <c r="I159" i="3" s="1"/>
  <c r="I162" i="3"/>
  <c r="I161" i="3" s="1"/>
  <c r="I171" i="3"/>
  <c r="H157" i="3"/>
  <c r="H172" i="3"/>
  <c r="H111" i="3"/>
  <c r="H110" i="3" s="1"/>
  <c r="G110" i="3"/>
  <c r="G83" i="3"/>
  <c r="F123" i="3"/>
  <c r="G123" i="3" s="1"/>
  <c r="H123" i="3" s="1"/>
  <c r="F122" i="3"/>
  <c r="F106" i="3"/>
  <c r="E125" i="3"/>
  <c r="E124" i="3" s="1"/>
  <c r="E116" i="3"/>
  <c r="E114" i="3"/>
  <c r="E111" i="3"/>
  <c r="E110" i="3" s="1"/>
  <c r="D124" i="3"/>
  <c r="D111" i="3"/>
  <c r="D110" i="3" s="1"/>
  <c r="D114" i="3"/>
  <c r="D83" i="3"/>
  <c r="E83" i="3" s="1"/>
  <c r="D72" i="3"/>
  <c r="D87" i="3"/>
  <c r="D90" i="3"/>
  <c r="D70" i="3"/>
  <c r="C167" i="3"/>
  <c r="C110" i="3"/>
  <c r="L102" i="3" l="1"/>
  <c r="F111" i="3"/>
  <c r="F110" i="3" s="1"/>
  <c r="F125" i="3"/>
  <c r="M176" i="3"/>
  <c r="N176" i="3"/>
  <c r="L174" i="3"/>
  <c r="L165" i="3"/>
  <c r="F124" i="3" l="1"/>
  <c r="G125" i="3"/>
  <c r="K117" i="3"/>
  <c r="H117" i="3"/>
  <c r="G48" i="3"/>
  <c r="H48" i="3"/>
  <c r="L48" i="3"/>
  <c r="M48" i="3" s="1"/>
  <c r="J49" i="3"/>
  <c r="M49" i="3"/>
  <c r="M50" i="3"/>
  <c r="N50" i="3"/>
  <c r="M51" i="3"/>
  <c r="N51" i="3"/>
  <c r="M52" i="3"/>
  <c r="N52" i="3"/>
  <c r="H125" i="3" l="1"/>
  <c r="H124" i="3" s="1"/>
  <c r="G124" i="3"/>
  <c r="K49" i="3"/>
  <c r="J48" i="3"/>
  <c r="N65" i="3"/>
  <c r="M65" i="3"/>
  <c r="L63" i="3"/>
  <c r="M63" i="3" s="1"/>
  <c r="N64" i="3"/>
  <c r="N10" i="3"/>
  <c r="N11" i="3"/>
  <c r="N12" i="3"/>
  <c r="N13" i="3"/>
  <c r="N16" i="3"/>
  <c r="N17" i="3"/>
  <c r="N18" i="3"/>
  <c r="N19" i="3"/>
  <c r="N20" i="3"/>
  <c r="N21" i="3"/>
  <c r="N22" i="3"/>
  <c r="N23" i="3"/>
  <c r="N27" i="3"/>
  <c r="N28" i="3"/>
  <c r="N30" i="3"/>
  <c r="N32" i="3"/>
  <c r="N35" i="3"/>
  <c r="N37" i="3"/>
  <c r="N38" i="3"/>
  <c r="N39" i="3"/>
  <c r="N40" i="3"/>
  <c r="N43" i="3"/>
  <c r="N45" i="3"/>
  <c r="N46" i="3"/>
  <c r="N47" i="3"/>
  <c r="N53" i="3"/>
  <c r="N54" i="3"/>
  <c r="N60" i="3"/>
  <c r="N73" i="3"/>
  <c r="N74" i="3"/>
  <c r="N75" i="3"/>
  <c r="N76" i="3"/>
  <c r="N77" i="3"/>
  <c r="N79" i="3"/>
  <c r="N80" i="3"/>
  <c r="N93" i="3"/>
  <c r="N99" i="3"/>
  <c r="N113" i="3"/>
  <c r="N117" i="3"/>
  <c r="N121" i="3"/>
  <c r="N123" i="3"/>
  <c r="N129" i="3"/>
  <c r="N131" i="3"/>
  <c r="N146" i="3"/>
  <c r="N150" i="3"/>
  <c r="N163" i="3"/>
  <c r="N164" i="3"/>
  <c r="N172" i="3"/>
  <c r="N175" i="3"/>
  <c r="N177" i="3"/>
  <c r="M111" i="3"/>
  <c r="M113" i="3"/>
  <c r="M117" i="3"/>
  <c r="M119" i="3"/>
  <c r="M121" i="3"/>
  <c r="M123" i="3"/>
  <c r="M127" i="3"/>
  <c r="M129" i="3"/>
  <c r="M131" i="3"/>
  <c r="M133" i="3"/>
  <c r="M135" i="3"/>
  <c r="M138" i="3"/>
  <c r="M140" i="3"/>
  <c r="M142" i="3"/>
  <c r="M144" i="3"/>
  <c r="M146" i="3"/>
  <c r="M148" i="3"/>
  <c r="M150" i="3"/>
  <c r="M152" i="3"/>
  <c r="M154" i="3"/>
  <c r="M156" i="3"/>
  <c r="M160" i="3"/>
  <c r="M162" i="3"/>
  <c r="M163" i="3"/>
  <c r="M164" i="3"/>
  <c r="M166" i="3"/>
  <c r="M170" i="3"/>
  <c r="M172" i="3"/>
  <c r="M175" i="3"/>
  <c r="M177" i="3"/>
  <c r="M25" i="3"/>
  <c r="J78" i="3"/>
  <c r="J82" i="3"/>
  <c r="J81" i="3" s="1"/>
  <c r="J108" i="3"/>
  <c r="J107" i="3" s="1"/>
  <c r="J111" i="3"/>
  <c r="J110" i="3" s="1"/>
  <c r="J112" i="3"/>
  <c r="J116" i="3"/>
  <c r="J120" i="3"/>
  <c r="J122" i="3"/>
  <c r="J130" i="3"/>
  <c r="J145" i="3"/>
  <c r="J149" i="3"/>
  <c r="J171" i="3"/>
  <c r="K59" i="3"/>
  <c r="N36" i="3"/>
  <c r="M64" i="3" l="1"/>
  <c r="K48" i="3"/>
  <c r="N48" i="3" s="1"/>
  <c r="N49" i="3"/>
  <c r="N63" i="3"/>
  <c r="N108" i="3"/>
  <c r="L110" i="3"/>
  <c r="H171" i="3"/>
  <c r="K171" i="3"/>
  <c r="L171" i="3"/>
  <c r="G171" i="3"/>
  <c r="E70" i="3"/>
  <c r="E69" i="3" s="1"/>
  <c r="E72" i="3"/>
  <c r="F72" i="3" s="1"/>
  <c r="G72" i="3" s="1"/>
  <c r="H72" i="3" s="1"/>
  <c r="D170" i="3"/>
  <c r="E170" i="3" s="1"/>
  <c r="F170" i="3" s="1"/>
  <c r="G170" i="3" s="1"/>
  <c r="D166" i="3"/>
  <c r="E166" i="3" s="1"/>
  <c r="F166" i="3" s="1"/>
  <c r="G166" i="3" s="1"/>
  <c r="H166" i="3" s="1"/>
  <c r="I166" i="3" s="1"/>
  <c r="D160" i="3"/>
  <c r="D138" i="3"/>
  <c r="D127" i="3"/>
  <c r="L118" i="3"/>
  <c r="D119" i="3"/>
  <c r="D118" i="3" s="1"/>
  <c r="E82" i="3"/>
  <c r="E81" i="3" s="1"/>
  <c r="F82" i="3"/>
  <c r="F81" i="3" s="1"/>
  <c r="G82" i="3"/>
  <c r="G81" i="3" s="1"/>
  <c r="H82" i="3"/>
  <c r="H81" i="3" s="1"/>
  <c r="K82" i="3"/>
  <c r="K81" i="3" s="1"/>
  <c r="D82" i="3"/>
  <c r="D81" i="3" s="1"/>
  <c r="D78" i="3" s="1"/>
  <c r="D69" i="3"/>
  <c r="D9" i="3"/>
  <c r="C165" i="3"/>
  <c r="M165" i="3" s="1"/>
  <c r="C159" i="3"/>
  <c r="C118" i="3"/>
  <c r="C82" i="3"/>
  <c r="C81" i="3" s="1"/>
  <c r="C78" i="3" s="1"/>
  <c r="C56" i="3"/>
  <c r="C69" i="3"/>
  <c r="C57" i="3"/>
  <c r="M37" i="3"/>
  <c r="M38" i="3"/>
  <c r="M39" i="3"/>
  <c r="C33" i="3"/>
  <c r="I72" i="3" l="1"/>
  <c r="I71" i="3" s="1"/>
  <c r="J135" i="3"/>
  <c r="D165" i="3"/>
  <c r="E165" i="3" s="1"/>
  <c r="F165" i="3" s="1"/>
  <c r="G165" i="3" s="1"/>
  <c r="H165" i="3" s="1"/>
  <c r="M171" i="3"/>
  <c r="N171" i="3"/>
  <c r="M118" i="3"/>
  <c r="M110" i="3"/>
  <c r="N110" i="3"/>
  <c r="N111" i="3"/>
  <c r="J138" i="3"/>
  <c r="J137" i="3" s="1"/>
  <c r="N138" i="3"/>
  <c r="J166" i="3"/>
  <c r="K166" i="3" s="1"/>
  <c r="N166" i="3" s="1"/>
  <c r="F160" i="3"/>
  <c r="F159" i="3" s="1"/>
  <c r="E159" i="3"/>
  <c r="D159" i="3"/>
  <c r="F70" i="3"/>
  <c r="E119" i="3"/>
  <c r="F119" i="3" s="1"/>
  <c r="G119" i="3" s="1"/>
  <c r="H170" i="3"/>
  <c r="I170" i="3" s="1"/>
  <c r="I169" i="3" s="1"/>
  <c r="G169" i="3"/>
  <c r="F169" i="3"/>
  <c r="E118" i="3"/>
  <c r="L128" i="3"/>
  <c r="L116" i="3"/>
  <c r="L112" i="3"/>
  <c r="L98" i="3"/>
  <c r="M80" i="3"/>
  <c r="M79" i="3"/>
  <c r="M77" i="3"/>
  <c r="M60" i="3"/>
  <c r="L59" i="3"/>
  <c r="N59" i="3" s="1"/>
  <c r="M45" i="3"/>
  <c r="M46" i="3"/>
  <c r="M47" i="3"/>
  <c r="L155" i="3"/>
  <c r="J165" i="3" l="1"/>
  <c r="K165" i="3" s="1"/>
  <c r="N165" i="3" s="1"/>
  <c r="I165" i="3"/>
  <c r="J72" i="3"/>
  <c r="N135" i="3"/>
  <c r="J134" i="3"/>
  <c r="N128" i="3"/>
  <c r="M128" i="3"/>
  <c r="M174" i="3"/>
  <c r="N174" i="3"/>
  <c r="G160" i="3"/>
  <c r="F118" i="3"/>
  <c r="G70" i="3"/>
  <c r="F69" i="3"/>
  <c r="G159" i="3"/>
  <c r="H169" i="3"/>
  <c r="J170" i="3"/>
  <c r="J169" i="3" s="1"/>
  <c r="H119" i="3"/>
  <c r="I119" i="3" s="1"/>
  <c r="I118" i="3" s="1"/>
  <c r="G118" i="3"/>
  <c r="M59" i="3"/>
  <c r="H149" i="3"/>
  <c r="H146" i="3"/>
  <c r="H145" i="3" s="1"/>
  <c r="H128" i="3"/>
  <c r="H131" i="3"/>
  <c r="H122" i="3"/>
  <c r="H120" i="3"/>
  <c r="H107" i="3"/>
  <c r="H99" i="3"/>
  <c r="H98" i="3" s="1"/>
  <c r="H106" i="3"/>
  <c r="G11" i="3"/>
  <c r="G12" i="3"/>
  <c r="G13" i="3"/>
  <c r="G10" i="3"/>
  <c r="F146" i="3"/>
  <c r="D156" i="3"/>
  <c r="E156" i="3" s="1"/>
  <c r="D148" i="3"/>
  <c r="E148" i="3" s="1"/>
  <c r="F148" i="3" s="1"/>
  <c r="G148" i="3" s="1"/>
  <c r="H148" i="3" s="1"/>
  <c r="I148" i="3" s="1"/>
  <c r="I147" i="3" s="1"/>
  <c r="D162" i="3"/>
  <c r="E162" i="3" s="1"/>
  <c r="G162" i="3" s="1"/>
  <c r="D154" i="3"/>
  <c r="D153" i="3" s="1"/>
  <c r="D152" i="3"/>
  <c r="E152" i="3" s="1"/>
  <c r="F152" i="3" s="1"/>
  <c r="D146" i="3"/>
  <c r="D145" i="3" s="1"/>
  <c r="D144" i="3"/>
  <c r="E144" i="3" s="1"/>
  <c r="F144" i="3" s="1"/>
  <c r="G144" i="3" s="1"/>
  <c r="H144" i="3" s="1"/>
  <c r="I144" i="3" s="1"/>
  <c r="I143" i="3" s="1"/>
  <c r="D142" i="3"/>
  <c r="D140" i="3"/>
  <c r="E140" i="3" s="1"/>
  <c r="F140" i="3" s="1"/>
  <c r="G140" i="3" s="1"/>
  <c r="D126" i="3"/>
  <c r="D133" i="3"/>
  <c r="E133" i="3" s="1"/>
  <c r="F133" i="3" s="1"/>
  <c r="G133" i="3" s="1"/>
  <c r="H133" i="3" s="1"/>
  <c r="I133" i="3" s="1"/>
  <c r="I132" i="3" s="1"/>
  <c r="D101" i="3"/>
  <c r="D96" i="3"/>
  <c r="E96" i="3" s="1"/>
  <c r="F96" i="3" s="1"/>
  <c r="G96" i="3" s="1"/>
  <c r="H96" i="3" s="1"/>
  <c r="I96" i="3" s="1"/>
  <c r="I95" i="3" s="1"/>
  <c r="I94" i="3" s="1"/>
  <c r="E90" i="3"/>
  <c r="E87" i="3"/>
  <c r="F87" i="3" s="1"/>
  <c r="G87" i="3" s="1"/>
  <c r="H87" i="3" s="1"/>
  <c r="I87" i="3" s="1"/>
  <c r="I86" i="3" s="1"/>
  <c r="I85" i="3" s="1"/>
  <c r="D68" i="3"/>
  <c r="D67" i="3" s="1"/>
  <c r="D66" i="3" s="1"/>
  <c r="D62" i="3"/>
  <c r="E62" i="3" s="1"/>
  <c r="F62" i="3" s="1"/>
  <c r="G62" i="3" s="1"/>
  <c r="H62" i="3" s="1"/>
  <c r="I62" i="3" s="1"/>
  <c r="I61" i="3" s="1"/>
  <c r="D58" i="3"/>
  <c r="D43" i="3"/>
  <c r="D44" i="3"/>
  <c r="E44" i="3" s="1"/>
  <c r="F44" i="3" s="1"/>
  <c r="G44" i="3" s="1"/>
  <c r="H44" i="3" s="1"/>
  <c r="D42" i="3"/>
  <c r="E42" i="3" s="1"/>
  <c r="F42" i="3" s="1"/>
  <c r="G42" i="3" s="1"/>
  <c r="H42" i="3" s="1"/>
  <c r="D34" i="3"/>
  <c r="E34" i="3" s="1"/>
  <c r="F34" i="3" s="1"/>
  <c r="G34" i="3" s="1"/>
  <c r="H34" i="3" s="1"/>
  <c r="D26" i="3"/>
  <c r="E26" i="3" s="1"/>
  <c r="D27" i="3"/>
  <c r="E27" i="3" s="1"/>
  <c r="F27" i="3" s="1"/>
  <c r="G27" i="3" s="1"/>
  <c r="H27" i="3" s="1"/>
  <c r="D28" i="3"/>
  <c r="E28" i="3" s="1"/>
  <c r="F28" i="3" s="1"/>
  <c r="G28" i="3" s="1"/>
  <c r="H28" i="3" s="1"/>
  <c r="D29" i="3"/>
  <c r="E29" i="3" s="1"/>
  <c r="F29" i="3" s="1"/>
  <c r="G29" i="3" s="1"/>
  <c r="H29" i="3" s="1"/>
  <c r="D30" i="3"/>
  <c r="E30" i="3" s="1"/>
  <c r="F30" i="3" s="1"/>
  <c r="G30" i="3" s="1"/>
  <c r="H30" i="3" s="1"/>
  <c r="D31" i="3"/>
  <c r="E31" i="3" s="1"/>
  <c r="F31" i="3" s="1"/>
  <c r="G31" i="3" s="1"/>
  <c r="H31" i="3" s="1"/>
  <c r="D25" i="3"/>
  <c r="E25" i="3" s="1"/>
  <c r="F25" i="3" s="1"/>
  <c r="G25" i="3" s="1"/>
  <c r="H25" i="3" s="1"/>
  <c r="D15" i="3"/>
  <c r="E15" i="3" s="1"/>
  <c r="F15" i="3" s="1"/>
  <c r="G15" i="3" s="1"/>
  <c r="H15" i="3" s="1"/>
  <c r="I15" i="3" s="1"/>
  <c r="I14" i="3" s="1"/>
  <c r="D8" i="3"/>
  <c r="D86" i="3"/>
  <c r="D85" i="3" s="1"/>
  <c r="D89" i="3"/>
  <c r="D88" i="3" s="1"/>
  <c r="D105" i="3"/>
  <c r="D104" i="3" s="1"/>
  <c r="D112" i="3"/>
  <c r="D116" i="3"/>
  <c r="D120" i="3"/>
  <c r="D122" i="3"/>
  <c r="D149" i="3"/>
  <c r="D169" i="3"/>
  <c r="C155" i="3"/>
  <c r="D155" i="3" s="1"/>
  <c r="L71" i="3"/>
  <c r="L24" i="3"/>
  <c r="C24" i="3"/>
  <c r="C8" i="3"/>
  <c r="M87" i="3"/>
  <c r="J31" i="3" l="1"/>
  <c r="N31" i="3" s="1"/>
  <c r="I31" i="3"/>
  <c r="J30" i="3"/>
  <c r="I30" i="3"/>
  <c r="J106" i="3"/>
  <c r="J105" i="3" s="1"/>
  <c r="J104" i="3" s="1"/>
  <c r="I106" i="3"/>
  <c r="I105" i="3" s="1"/>
  <c r="I104" i="3" s="1"/>
  <c r="J29" i="3"/>
  <c r="N29" i="3" s="1"/>
  <c r="I29" i="3"/>
  <c r="J71" i="3"/>
  <c r="N72" i="3"/>
  <c r="J34" i="3"/>
  <c r="N34" i="3" s="1"/>
  <c r="I34" i="3"/>
  <c r="J25" i="3"/>
  <c r="N25" i="3" s="1"/>
  <c r="I25" i="3"/>
  <c r="J28" i="3"/>
  <c r="I28" i="3"/>
  <c r="J42" i="3"/>
  <c r="N42" i="3" s="1"/>
  <c r="I42" i="3"/>
  <c r="J27" i="3"/>
  <c r="I27" i="3"/>
  <c r="J44" i="3"/>
  <c r="N44" i="3" s="1"/>
  <c r="I44" i="3"/>
  <c r="M155" i="3"/>
  <c r="J41" i="3"/>
  <c r="G152" i="3"/>
  <c r="E58" i="3"/>
  <c r="E57" i="3" s="1"/>
  <c r="D56" i="3"/>
  <c r="D55" i="3" s="1"/>
  <c r="H70" i="3"/>
  <c r="I70" i="3" s="1"/>
  <c r="I69" i="3" s="1"/>
  <c r="G69" i="3"/>
  <c r="G90" i="3"/>
  <c r="J160" i="3"/>
  <c r="J159" i="3" s="1"/>
  <c r="H159" i="3"/>
  <c r="J119" i="3"/>
  <c r="J118" i="3" s="1"/>
  <c r="H118" i="3"/>
  <c r="D161" i="3"/>
  <c r="D143" i="3"/>
  <c r="D139" i="3"/>
  <c r="D151" i="3"/>
  <c r="D147" i="3"/>
  <c r="D132" i="3"/>
  <c r="D95" i="3"/>
  <c r="D94" i="3" s="1"/>
  <c r="D61" i="3"/>
  <c r="F127" i="3"/>
  <c r="G127" i="3" s="1"/>
  <c r="H127" i="3" s="1"/>
  <c r="E154" i="3"/>
  <c r="F154" i="3" s="1"/>
  <c r="D57" i="3"/>
  <c r="E68" i="3"/>
  <c r="F68" i="3" s="1"/>
  <c r="G68" i="3" s="1"/>
  <c r="H68" i="3" s="1"/>
  <c r="D41" i="3"/>
  <c r="J162" i="3"/>
  <c r="H161" i="3"/>
  <c r="H112" i="3"/>
  <c r="D137" i="3"/>
  <c r="H61" i="3"/>
  <c r="J62" i="3"/>
  <c r="E155" i="3"/>
  <c r="F155" i="3" s="1"/>
  <c r="F156" i="3"/>
  <c r="H95" i="3"/>
  <c r="H94" i="3" s="1"/>
  <c r="J96" i="3"/>
  <c r="D134" i="3"/>
  <c r="J133" i="3"/>
  <c r="J132" i="3" s="1"/>
  <c r="H132" i="3"/>
  <c r="H139" i="3"/>
  <c r="H116" i="3"/>
  <c r="H143" i="3"/>
  <c r="J144" i="3"/>
  <c r="J143" i="3" s="1"/>
  <c r="J87" i="3"/>
  <c r="H86" i="3"/>
  <c r="H85" i="3" s="1"/>
  <c r="D100" i="3"/>
  <c r="D97" i="3" s="1"/>
  <c r="E101" i="3"/>
  <c r="F101" i="3" s="1"/>
  <c r="F142" i="3"/>
  <c r="D141" i="3"/>
  <c r="H147" i="3"/>
  <c r="H105" i="3"/>
  <c r="H104" i="3" s="1"/>
  <c r="H14" i="3"/>
  <c r="J15" i="3"/>
  <c r="D14" i="3"/>
  <c r="D33" i="3"/>
  <c r="D24" i="3"/>
  <c r="E71" i="3"/>
  <c r="D71" i="3"/>
  <c r="H41" i="3"/>
  <c r="F33" i="3"/>
  <c r="E24" i="3"/>
  <c r="F26" i="3"/>
  <c r="E33" i="3"/>
  <c r="E9" i="3"/>
  <c r="F9" i="3" s="1"/>
  <c r="G9" i="3" s="1"/>
  <c r="H9" i="3" s="1"/>
  <c r="I9" i="3" s="1"/>
  <c r="I8" i="3" s="1"/>
  <c r="D84" i="3"/>
  <c r="G130" i="3"/>
  <c r="H130" i="3" s="1"/>
  <c r="I130" i="3" s="1"/>
  <c r="G161" i="3"/>
  <c r="G149" i="3"/>
  <c r="G147" i="3"/>
  <c r="G145" i="3"/>
  <c r="G143" i="3"/>
  <c r="G139" i="3"/>
  <c r="G132" i="3"/>
  <c r="G122" i="3"/>
  <c r="G120" i="3"/>
  <c r="G116" i="3"/>
  <c r="G112" i="3"/>
  <c r="G107" i="3"/>
  <c r="G105" i="3"/>
  <c r="G95" i="3"/>
  <c r="G94" i="3" s="1"/>
  <c r="G86" i="3"/>
  <c r="G85" i="3" s="1"/>
  <c r="G78" i="3"/>
  <c r="H78" i="3" s="1"/>
  <c r="I78" i="3" s="1"/>
  <c r="G61" i="3"/>
  <c r="G41" i="3"/>
  <c r="G14" i="3"/>
  <c r="F105" i="3"/>
  <c r="F161" i="3"/>
  <c r="F151" i="3"/>
  <c r="F149" i="3"/>
  <c r="F147" i="3"/>
  <c r="F145" i="3"/>
  <c r="F143" i="3"/>
  <c r="F139" i="3"/>
  <c r="F132" i="3"/>
  <c r="F120" i="3"/>
  <c r="F116" i="3"/>
  <c r="F112" i="3"/>
  <c r="F107" i="3"/>
  <c r="F95" i="3"/>
  <c r="F94" i="3" s="1"/>
  <c r="F86" i="3"/>
  <c r="F85" i="3" s="1"/>
  <c r="F78" i="3"/>
  <c r="F61" i="3"/>
  <c r="F41" i="3"/>
  <c r="F14" i="3"/>
  <c r="E107" i="3"/>
  <c r="E89" i="3"/>
  <c r="E88" i="3" s="1"/>
  <c r="E78" i="3"/>
  <c r="E169" i="3"/>
  <c r="E161" i="3"/>
  <c r="E151" i="3"/>
  <c r="E149" i="3"/>
  <c r="E147" i="3"/>
  <c r="E145" i="3"/>
  <c r="E143" i="3"/>
  <c r="E139" i="3"/>
  <c r="E132" i="3"/>
  <c r="E122" i="3"/>
  <c r="E120" i="3"/>
  <c r="E112" i="3"/>
  <c r="E105" i="3"/>
  <c r="E95" i="3"/>
  <c r="E94" i="3" s="1"/>
  <c r="E86" i="3"/>
  <c r="E85" i="3" s="1"/>
  <c r="E61" i="3"/>
  <c r="E41" i="3"/>
  <c r="E14" i="3"/>
  <c r="N106" i="3" l="1"/>
  <c r="H126" i="3"/>
  <c r="I127" i="3"/>
  <c r="I126" i="3" s="1"/>
  <c r="I41" i="3"/>
  <c r="H67" i="3"/>
  <c r="I68" i="3"/>
  <c r="I67" i="3" s="1"/>
  <c r="I66" i="3" s="1"/>
  <c r="J33" i="3"/>
  <c r="D109" i="3"/>
  <c r="G151" i="3"/>
  <c r="H152" i="3"/>
  <c r="I152" i="3" s="1"/>
  <c r="I151" i="3" s="1"/>
  <c r="D7" i="3"/>
  <c r="F89" i="3"/>
  <c r="F88" i="3" s="1"/>
  <c r="F84" i="3" s="1"/>
  <c r="J140" i="3"/>
  <c r="J139" i="3" s="1"/>
  <c r="N140" i="3"/>
  <c r="F67" i="3"/>
  <c r="F66" i="3" s="1"/>
  <c r="J148" i="3"/>
  <c r="J147" i="3" s="1"/>
  <c r="K148" i="3"/>
  <c r="N15" i="3"/>
  <c r="J14" i="3"/>
  <c r="N87" i="3"/>
  <c r="J86" i="3"/>
  <c r="J85" i="3" s="1"/>
  <c r="J161" i="3"/>
  <c r="N162" i="3"/>
  <c r="J61" i="3"/>
  <c r="N62" i="3"/>
  <c r="E100" i="3"/>
  <c r="E97" i="3" s="1"/>
  <c r="E153" i="3"/>
  <c r="J95" i="3"/>
  <c r="J94" i="3" s="1"/>
  <c r="H8" i="3"/>
  <c r="J9" i="3"/>
  <c r="F58" i="3"/>
  <c r="E56" i="3"/>
  <c r="E55" i="3" s="1"/>
  <c r="H69" i="3"/>
  <c r="H66" i="3" s="1"/>
  <c r="G101" i="3"/>
  <c r="H101" i="3" s="1"/>
  <c r="I101" i="3" s="1"/>
  <c r="I100" i="3" s="1"/>
  <c r="I97" i="3" s="1"/>
  <c r="H90" i="3"/>
  <c r="I90" i="3" s="1"/>
  <c r="I89" i="3" s="1"/>
  <c r="I88" i="3" s="1"/>
  <c r="I84" i="3" s="1"/>
  <c r="G89" i="3"/>
  <c r="G88" i="3" s="1"/>
  <c r="G84" i="3" s="1"/>
  <c r="G153" i="3"/>
  <c r="K170" i="3"/>
  <c r="G126" i="3"/>
  <c r="F134" i="3"/>
  <c r="E141" i="3"/>
  <c r="G137" i="3"/>
  <c r="F153" i="3"/>
  <c r="F100" i="3"/>
  <c r="F97" i="3" s="1"/>
  <c r="E126" i="3"/>
  <c r="G67" i="3"/>
  <c r="G66" i="3" s="1"/>
  <c r="G134" i="3"/>
  <c r="G109" i="3" s="1"/>
  <c r="J127" i="3"/>
  <c r="J126" i="3" s="1"/>
  <c r="F126" i="3"/>
  <c r="F109" i="3" s="1"/>
  <c r="E134" i="3"/>
  <c r="D136" i="3"/>
  <c r="E67" i="3"/>
  <c r="E66" i="3" s="1"/>
  <c r="H137" i="3"/>
  <c r="E137" i="3"/>
  <c r="G141" i="3"/>
  <c r="H156" i="3"/>
  <c r="G155" i="3"/>
  <c r="F137" i="3"/>
  <c r="H141" i="3"/>
  <c r="J142" i="3"/>
  <c r="F141" i="3"/>
  <c r="H134" i="3"/>
  <c r="H109" i="3" s="1"/>
  <c r="E8" i="3"/>
  <c r="F8" i="3"/>
  <c r="G33" i="3"/>
  <c r="F71" i="3"/>
  <c r="F24" i="3"/>
  <c r="G26" i="3"/>
  <c r="G8" i="3"/>
  <c r="E104" i="3"/>
  <c r="F104" i="3"/>
  <c r="G104" i="3"/>
  <c r="E84" i="3"/>
  <c r="M9" i="3"/>
  <c r="M10" i="3"/>
  <c r="M11" i="3"/>
  <c r="M12" i="3"/>
  <c r="M13" i="3"/>
  <c r="M15" i="3"/>
  <c r="M16" i="3"/>
  <c r="M17" i="3"/>
  <c r="M18" i="3"/>
  <c r="M19" i="3"/>
  <c r="M20" i="3"/>
  <c r="M21" i="3"/>
  <c r="M22" i="3"/>
  <c r="M23" i="3"/>
  <c r="M26" i="3"/>
  <c r="M27" i="3"/>
  <c r="M28" i="3"/>
  <c r="M29" i="3"/>
  <c r="M30" i="3"/>
  <c r="M31" i="3"/>
  <c r="M32" i="3"/>
  <c r="M34" i="3"/>
  <c r="M35" i="3"/>
  <c r="M40" i="3"/>
  <c r="M42" i="3"/>
  <c r="M43" i="3"/>
  <c r="M44" i="3"/>
  <c r="M53" i="3"/>
  <c r="M54" i="3"/>
  <c r="M58" i="3"/>
  <c r="M62" i="3"/>
  <c r="M68" i="3"/>
  <c r="M73" i="3"/>
  <c r="M74" i="3"/>
  <c r="M76" i="3"/>
  <c r="M90" i="3"/>
  <c r="M93" i="3"/>
  <c r="M96" i="3"/>
  <c r="M98" i="3"/>
  <c r="M99" i="3"/>
  <c r="M101" i="3"/>
  <c r="M106" i="3"/>
  <c r="M108" i="3"/>
  <c r="I156" i="3" l="1"/>
  <c r="I155" i="3" s="1"/>
  <c r="G136" i="3"/>
  <c r="E109" i="3"/>
  <c r="E7" i="3"/>
  <c r="J101" i="3"/>
  <c r="N101" i="3" s="1"/>
  <c r="H100" i="3"/>
  <c r="H97" i="3" s="1"/>
  <c r="G100" i="3"/>
  <c r="G97" i="3" s="1"/>
  <c r="E136" i="3"/>
  <c r="K95" i="3"/>
  <c r="K94" i="3" s="1"/>
  <c r="N96" i="3"/>
  <c r="K147" i="3"/>
  <c r="N148" i="3"/>
  <c r="K169" i="3"/>
  <c r="N169" i="3" s="1"/>
  <c r="N170" i="3"/>
  <c r="J68" i="3"/>
  <c r="J67" i="3" s="1"/>
  <c r="J8" i="3"/>
  <c r="N9" i="3"/>
  <c r="J70" i="3"/>
  <c r="J141" i="3"/>
  <c r="K142" i="3"/>
  <c r="N142" i="3" s="1"/>
  <c r="F136" i="3"/>
  <c r="K152" i="3"/>
  <c r="N152" i="3" s="1"/>
  <c r="H151" i="3"/>
  <c r="G58" i="3"/>
  <c r="F56" i="3"/>
  <c r="F55" i="3" s="1"/>
  <c r="F7" i="3" s="1"/>
  <c r="F57" i="3"/>
  <c r="D103" i="3"/>
  <c r="D102" i="3" s="1"/>
  <c r="D6" i="3" s="1"/>
  <c r="H154" i="3"/>
  <c r="J90" i="3"/>
  <c r="H89" i="3"/>
  <c r="K160" i="3"/>
  <c r="N160" i="3" s="1"/>
  <c r="K119" i="3"/>
  <c r="H155" i="3"/>
  <c r="K144" i="3"/>
  <c r="N144" i="3" s="1"/>
  <c r="K127" i="3"/>
  <c r="N127" i="3" s="1"/>
  <c r="K133" i="3"/>
  <c r="N133" i="3" s="1"/>
  <c r="K116" i="3"/>
  <c r="N116" i="3" s="1"/>
  <c r="H33" i="3"/>
  <c r="I33" i="3" s="1"/>
  <c r="G71" i="3"/>
  <c r="G24" i="3"/>
  <c r="H26" i="3"/>
  <c r="I26" i="3" s="1"/>
  <c r="I24" i="3" s="1"/>
  <c r="L67" i="3"/>
  <c r="L107" i="3"/>
  <c r="L92" i="3"/>
  <c r="L149" i="3"/>
  <c r="K149" i="3"/>
  <c r="L143" i="3"/>
  <c r="L153" i="3"/>
  <c r="L130" i="3"/>
  <c r="K130" i="3"/>
  <c r="L122" i="3"/>
  <c r="K98" i="3"/>
  <c r="N98" i="3" s="1"/>
  <c r="K78" i="3"/>
  <c r="C169" i="3"/>
  <c r="M169" i="3" s="1"/>
  <c r="C153" i="3"/>
  <c r="C161" i="3"/>
  <c r="C149" i="3"/>
  <c r="C147" i="3"/>
  <c r="C122" i="3"/>
  <c r="C112" i="3"/>
  <c r="M112" i="3" s="1"/>
  <c r="C100" i="3"/>
  <c r="C97" i="3" s="1"/>
  <c r="C95" i="3"/>
  <c r="C94" i="3" s="1"/>
  <c r="C89" i="3"/>
  <c r="C88" i="3" s="1"/>
  <c r="C86" i="3"/>
  <c r="C85" i="3" s="1"/>
  <c r="C67" i="3"/>
  <c r="C66" i="3" s="1"/>
  <c r="C61" i="3"/>
  <c r="C55" i="3"/>
  <c r="J154" i="3" l="1"/>
  <c r="J153" i="3" s="1"/>
  <c r="I154" i="3"/>
  <c r="I153" i="3" s="1"/>
  <c r="I136" i="3" s="1"/>
  <c r="J156" i="3"/>
  <c r="J155" i="3" s="1"/>
  <c r="J100" i="3"/>
  <c r="J97" i="3" s="1"/>
  <c r="E103" i="3"/>
  <c r="E102" i="3" s="1"/>
  <c r="E6" i="3" s="1"/>
  <c r="M130" i="3"/>
  <c r="N130" i="3"/>
  <c r="M149" i="3"/>
  <c r="N149" i="3"/>
  <c r="M153" i="3"/>
  <c r="N122" i="3"/>
  <c r="M122" i="3"/>
  <c r="K118" i="3"/>
  <c r="N118" i="3" s="1"/>
  <c r="N119" i="3"/>
  <c r="F103" i="3"/>
  <c r="F102" i="3" s="1"/>
  <c r="F6" i="3" s="1"/>
  <c r="J89" i="3"/>
  <c r="J88" i="3" s="1"/>
  <c r="J84" i="3" s="1"/>
  <c r="N90" i="3"/>
  <c r="J69" i="3"/>
  <c r="J66" i="3" s="1"/>
  <c r="N70" i="3"/>
  <c r="J152" i="3"/>
  <c r="N68" i="3"/>
  <c r="H58" i="3"/>
  <c r="I58" i="3" s="1"/>
  <c r="G56" i="3"/>
  <c r="G55" i="3" s="1"/>
  <c r="G7" i="3" s="1"/>
  <c r="G57" i="3"/>
  <c r="G103" i="3"/>
  <c r="G102" i="3" s="1"/>
  <c r="H153" i="3"/>
  <c r="H136" i="3" s="1"/>
  <c r="H103" i="3" s="1"/>
  <c r="K159" i="3"/>
  <c r="L159" i="3"/>
  <c r="M159" i="3" s="1"/>
  <c r="K61" i="3"/>
  <c r="K143" i="3"/>
  <c r="N143" i="3" s="1"/>
  <c r="K112" i="3"/>
  <c r="N112" i="3" s="1"/>
  <c r="H71" i="3"/>
  <c r="H24" i="3"/>
  <c r="J26" i="3"/>
  <c r="J24" i="3" s="1"/>
  <c r="M92" i="3"/>
  <c r="M67" i="3"/>
  <c r="M107" i="3"/>
  <c r="L173" i="3"/>
  <c r="L161" i="3"/>
  <c r="L100" i="3"/>
  <c r="L61" i="3"/>
  <c r="L14" i="3"/>
  <c r="L8" i="3"/>
  <c r="L41" i="3"/>
  <c r="L57" i="3"/>
  <c r="L85" i="3"/>
  <c r="L86" i="3"/>
  <c r="L89" i="3"/>
  <c r="L91" i="3"/>
  <c r="L95" i="3"/>
  <c r="L105" i="3"/>
  <c r="L120" i="3"/>
  <c r="L126" i="3"/>
  <c r="L132" i="3"/>
  <c r="L139" i="3"/>
  <c r="L141" i="3"/>
  <c r="L145" i="3"/>
  <c r="L147" i="3"/>
  <c r="L151" i="3"/>
  <c r="I56" i="3" l="1"/>
  <c r="I55" i="3" s="1"/>
  <c r="I7" i="3" s="1"/>
  <c r="I6" i="3" s="1"/>
  <c r="I57" i="3"/>
  <c r="L88" i="3"/>
  <c r="N61" i="3"/>
  <c r="M173" i="3"/>
  <c r="N173" i="3"/>
  <c r="M147" i="3"/>
  <c r="N147" i="3"/>
  <c r="N159" i="3"/>
  <c r="M161" i="3"/>
  <c r="L104" i="3"/>
  <c r="L94" i="3"/>
  <c r="N94" i="3" s="1"/>
  <c r="N95" i="3"/>
  <c r="K69" i="3"/>
  <c r="J151" i="3"/>
  <c r="J136" i="3" s="1"/>
  <c r="H56" i="3"/>
  <c r="H55" i="3" s="1"/>
  <c r="J58" i="3"/>
  <c r="H57" i="3"/>
  <c r="G6" i="3"/>
  <c r="H102" i="3"/>
  <c r="K97" i="3"/>
  <c r="N156" i="3"/>
  <c r="L33" i="3"/>
  <c r="M36" i="3"/>
  <c r="M91" i="3"/>
  <c r="M100" i="3"/>
  <c r="L97" i="3"/>
  <c r="M95" i="3"/>
  <c r="M85" i="3"/>
  <c r="M89" i="3"/>
  <c r="M75" i="3"/>
  <c r="M86" i="3"/>
  <c r="M61" i="3"/>
  <c r="K161" i="3"/>
  <c r="N161" i="3" s="1"/>
  <c r="K145" i="3"/>
  <c r="N145" i="3" s="1"/>
  <c r="K126" i="3"/>
  <c r="N126" i="3" s="1"/>
  <c r="K107" i="3"/>
  <c r="N107" i="3" s="1"/>
  <c r="K89" i="3"/>
  <c r="N89" i="3" s="1"/>
  <c r="K92" i="3"/>
  <c r="N92" i="3" s="1"/>
  <c r="K85" i="3"/>
  <c r="N85" i="3" s="1"/>
  <c r="K86" i="3"/>
  <c r="N86" i="3" s="1"/>
  <c r="K8" i="3"/>
  <c r="N8" i="3" s="1"/>
  <c r="K14" i="3"/>
  <c r="N14" i="3" s="1"/>
  <c r="K41" i="3"/>
  <c r="N41" i="3" s="1"/>
  <c r="N67" i="3"/>
  <c r="K105" i="3"/>
  <c r="N105" i="3" s="1"/>
  <c r="K120" i="3"/>
  <c r="N120" i="3" s="1"/>
  <c r="K132" i="3"/>
  <c r="N132" i="3" s="1"/>
  <c r="K134" i="3"/>
  <c r="K109" i="3" s="1"/>
  <c r="K137" i="3"/>
  <c r="N137" i="3" s="1"/>
  <c r="K139" i="3"/>
  <c r="N139" i="3" s="1"/>
  <c r="K141" i="3"/>
  <c r="N141" i="3" s="1"/>
  <c r="K151" i="3"/>
  <c r="N151" i="3" s="1"/>
  <c r="C151" i="3"/>
  <c r="M151" i="3" s="1"/>
  <c r="C145" i="3"/>
  <c r="M145" i="3" s="1"/>
  <c r="C143" i="3"/>
  <c r="M143" i="3" s="1"/>
  <c r="C141" i="3"/>
  <c r="M141" i="3" s="1"/>
  <c r="C139" i="3"/>
  <c r="M139" i="3" s="1"/>
  <c r="C137" i="3"/>
  <c r="M137" i="3" s="1"/>
  <c r="C134" i="3"/>
  <c r="M134" i="3" s="1"/>
  <c r="C132" i="3"/>
  <c r="M132" i="3" s="1"/>
  <c r="C126" i="3"/>
  <c r="M126" i="3" s="1"/>
  <c r="C120" i="3"/>
  <c r="C116" i="3"/>
  <c r="M116" i="3" s="1"/>
  <c r="C105" i="3"/>
  <c r="C104" i="3" s="1"/>
  <c r="N97" i="3" l="1"/>
  <c r="M120" i="3"/>
  <c r="C109" i="3"/>
  <c r="N109" i="3"/>
  <c r="N100" i="3"/>
  <c r="N134" i="3"/>
  <c r="J56" i="3"/>
  <c r="J55" i="3" s="1"/>
  <c r="J7" i="3" s="1"/>
  <c r="J6" i="3" s="1"/>
  <c r="J57" i="3"/>
  <c r="N58" i="3"/>
  <c r="L69" i="3"/>
  <c r="L56" i="3" s="1"/>
  <c r="M70" i="3"/>
  <c r="N154" i="3"/>
  <c r="K66" i="3"/>
  <c r="K155" i="3"/>
  <c r="N155" i="3" s="1"/>
  <c r="K26" i="3"/>
  <c r="N26" i="3" s="1"/>
  <c r="K33" i="3"/>
  <c r="N33" i="3" s="1"/>
  <c r="C136" i="3"/>
  <c r="M136" i="3" s="1"/>
  <c r="K104" i="3"/>
  <c r="N104" i="3" s="1"/>
  <c r="K91" i="3"/>
  <c r="N91" i="3" s="1"/>
  <c r="M104" i="3"/>
  <c r="L84" i="3"/>
  <c r="M88" i="3"/>
  <c r="M105" i="3"/>
  <c r="M94" i="3"/>
  <c r="M97" i="3"/>
  <c r="C103" i="3" l="1"/>
  <c r="C102" i="3" s="1"/>
  <c r="N69" i="3"/>
  <c r="M109" i="3"/>
  <c r="K56" i="3"/>
  <c r="K55" i="3" s="1"/>
  <c r="K57" i="3"/>
  <c r="N57" i="3" s="1"/>
  <c r="L66" i="3"/>
  <c r="M66" i="3" s="1"/>
  <c r="M69" i="3"/>
  <c r="K153" i="3"/>
  <c r="N153" i="3" s="1"/>
  <c r="K24" i="3"/>
  <c r="N24" i="3" s="1"/>
  <c r="K88" i="3"/>
  <c r="K84" i="3" l="1"/>
  <c r="N84" i="3" s="1"/>
  <c r="N88" i="3"/>
  <c r="N66" i="3"/>
  <c r="L55" i="3"/>
  <c r="N56" i="3"/>
  <c r="K136" i="3"/>
  <c r="M103" i="3"/>
  <c r="M102" i="3"/>
  <c r="C84" i="3"/>
  <c r="M84" i="3" s="1"/>
  <c r="M57" i="3"/>
  <c r="C41" i="3"/>
  <c r="M41" i="3" s="1"/>
  <c r="M33" i="3"/>
  <c r="M24" i="3"/>
  <c r="C14" i="3"/>
  <c r="M14" i="3" l="1"/>
  <c r="N103" i="3"/>
  <c r="N136" i="3"/>
  <c r="N55" i="3"/>
  <c r="K71" i="3"/>
  <c r="M8" i="3"/>
  <c r="C71" i="3"/>
  <c r="C7" i="3" s="1"/>
  <c r="M72" i="3"/>
  <c r="K7" i="3" l="1"/>
  <c r="N71" i="3"/>
  <c r="M71" i="3"/>
  <c r="C6" i="3" l="1"/>
  <c r="K6" i="3" l="1"/>
  <c r="N102" i="3"/>
  <c r="H88" i="3"/>
  <c r="H84" i="3" s="1"/>
  <c r="H7" i="3" s="1"/>
  <c r="M56" i="3"/>
  <c r="M55" i="3"/>
  <c r="H6" i="3" l="1"/>
  <c r="N83" i="3"/>
  <c r="M83" i="3"/>
  <c r="N82" i="3"/>
  <c r="L81" i="3"/>
  <c r="L78" i="3" s="1"/>
  <c r="N78" i="3" l="1"/>
  <c r="L7" i="3"/>
  <c r="M78" i="3"/>
  <c r="M82" i="3"/>
  <c r="N81" i="3"/>
  <c r="M81" i="3"/>
  <c r="M7" i="3" l="1"/>
  <c r="N7" i="3"/>
  <c r="L6" i="3"/>
  <c r="M6" i="3" l="1"/>
  <c r="N6" i="3"/>
</calcChain>
</file>

<file path=xl/sharedStrings.xml><?xml version="1.0" encoding="utf-8"?>
<sst xmlns="http://schemas.openxmlformats.org/spreadsheetml/2006/main" count="392" uniqueCount="376">
  <si>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</si>
  <si>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</si>
  <si>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</si>
  <si>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</si>
  <si>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</si>
  <si>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</si>
  <si>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</si>
  <si>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</si>
  <si>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</si>
  <si>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</si>
  <si>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</si>
  <si>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</si>
  <si>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</si>
  <si>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</si>
  <si>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</si>
  <si>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</si>
  <si>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</si>
  <si>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</si>
  <si>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</si>
  <si>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</si>
  <si>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</si>
  <si>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</si>
  <si>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</si>
  <si>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</si>
  <si>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</si>
  <si>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</si>
  <si>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</si>
  <si>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</si>
  <si>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</si>
  <si>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</si>
  <si>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</si>
  <si>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</si>
  <si>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</si>
  <si>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</si>
  <si>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</si>
  <si>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</si>
  <si>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</si>
  <si>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</si>
  <si>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</si>
  <si>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</si>
  <si>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</si>
  <si>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</si>
  <si>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</si>
  <si>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</si>
  <si>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</si>
  <si>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</si>
  <si>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</si>
  <si>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</si>
  <si>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</si>
  <si>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</si>
  <si>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</si>
  <si>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</si>
  <si>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</si>
  <si>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</si>
  <si>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</si>
  <si>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</si>
  <si>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</si>
  <si>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</si>
  <si>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</si>
  <si>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</si>
  <si>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</si>
  <si>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</si>
  <si>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</si>
  <si>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</si>
  <si>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</si>
  <si>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</si>
  <si>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</si>
  <si>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</si>
  <si>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</si>
  <si>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</si>
  <si>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</si>
  <si>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</si>
  <si>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</si>
  <si>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</si>
  <si>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</si>
  <si>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</si>
  <si>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</si>
  <si>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</si>
  <si>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</si>
  <si>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</si>
  <si>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</si>
  <si>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</si>
  <si>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</si>
  <si>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</si>
  <si>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</si>
  <si>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</si>
  <si>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 xml:space="preserve">  Прочие налоги и сборы (по отмененным местным налогам и сборам)</t>
  </si>
  <si>
    <t>000 1 09 07000 00 0000 110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</si>
  <si>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</si>
  <si>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</si>
  <si>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</si>
  <si>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</si>
  <si>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</si>
  <si>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</si>
  <si>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</si>
  <si>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</si>
  <si>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</si>
  <si>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</si>
  <si>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</si>
  <si>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</si>
  <si>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</si>
  <si>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</si>
  <si>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</si>
  <si>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</si>
  <si>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000 1 11 09040 00 0000 120</t>
  </si>
  <si>
    <t>000 1 11 09044 04 0000 120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</si>
  <si>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</si>
  <si>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</si>
  <si>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</si>
  <si>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</si>
  <si>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</si>
  <si>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</si>
  <si>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</si>
  <si>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</si>
  <si>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</si>
  <si>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</si>
  <si>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</si>
  <si>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</si>
  <si>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</si>
  <si>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</si>
  <si>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</si>
  <si>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</si>
  <si>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</si>
  <si>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</si>
  <si>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</si>
  <si>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</si>
  <si>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</si>
  <si>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</si>
  <si>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</si>
  <si>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</si>
  <si>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</si>
  <si>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</si>
  <si>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</si>
  <si>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</si>
  <si>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</si>
  <si>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</si>
  <si>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</si>
  <si>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</si>
  <si>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</si>
  <si>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</si>
  <si>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</si>
  <si>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</si>
  <si>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</si>
  <si>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</si>
  <si>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</si>
  <si>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</si>
  <si>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</si>
  <si>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</si>
  <si>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</si>
  <si>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</si>
  <si>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</si>
  <si>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</si>
  <si>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</si>
  <si>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</si>
  <si>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</si>
  <si>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</si>
  <si>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</si>
  <si>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</si>
  <si>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</si>
  <si>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</si>
  <si>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</si>
  <si>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</si>
  <si>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</si>
  <si>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</si>
  <si>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</si>
  <si>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</si>
  <si>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</si>
  <si>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</si>
  <si>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</si>
  <si>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</si>
  <si>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</si>
  <si>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</si>
  <si>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</si>
  <si>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</si>
  <si>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округов на реализацию мероприятий по обеспечению жильем молодых семей</t>
  </si>
  <si>
    <t>000 2 02 25497 04 0000 150</t>
  </si>
  <si>
    <t xml:space="preserve">  Субсидия бюджетам на поддержку отрасли культуры</t>
  </si>
  <si>
    <t>000 2 02 25519 00 0000 150</t>
  </si>
  <si>
    <t xml:space="preserve">  Субсидия бюджетам городских округов на поддержку отрасли культуры</t>
  </si>
  <si>
    <t>000 2 02 25519 04 0000 150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</si>
  <si>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</si>
  <si>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</si>
  <si>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</si>
  <si>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</si>
  <si>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</si>
  <si>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</si>
  <si>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</si>
  <si>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</si>
  <si>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</si>
  <si>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</si>
  <si>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</si>
  <si>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</si>
  <si>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</si>
  <si>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</si>
  <si>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</si>
  <si>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</si>
  <si>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</si>
  <si>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</si>
  <si>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</si>
  <si>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</si>
  <si>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</si>
  <si>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</si>
  <si>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</si>
  <si>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</si>
  <si>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</si>
  <si>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</si>
  <si>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</si>
  <si>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</si>
  <si>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городских округов на государственную регистрацию актов гражданского состояния</t>
  </si>
  <si>
    <t>000 2 02 35930 04 0000 150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</si>
  <si>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</si>
  <si>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</si>
  <si>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</si>
  <si>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</si>
  <si>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</si>
  <si>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</si>
  <si>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Наименование доходов</t>
  </si>
  <si>
    <t>Доходы, всего:</t>
  </si>
  <si>
    <t>000 2 02 25243 04 0000 150</t>
  </si>
  <si>
    <t>000 2 02 25243 00 0000 150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</si>
  <si>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</si>
  <si>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на строительство и реконструкцию (модернизацию) объектов питьевого водоснабжения</t>
  </si>
  <si>
    <t>Код бюджетной классификации (без указания кода главного администратора доходов бюджета)</t>
  </si>
  <si>
    <t>Фактическое исполнение, 
тыс. руб.</t>
  </si>
  <si>
    <t>% исполнения первона-чального плана</t>
  </si>
  <si>
    <t>% исполнения уточнен-ного плана</t>
  </si>
  <si>
    <t>Пояснения отклонений от плановых значений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</si>
  <si>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</si>
  <si>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</si>
  <si>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</si>
  <si>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</si>
  <si>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000 2 02 35260 00 0000 150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</si>
  <si>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</si>
  <si>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000 2 02 35260 04 0000 150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</si>
  <si>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</si>
  <si>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000 2 02 19999 00 0000 150</t>
  </si>
  <si>
    <t>Прочие дотации</t>
  </si>
  <si>
    <t>000 2 02 19999 04 0000 150</t>
  </si>
  <si>
    <t>Прочие дотации бюджетам городских округов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</si>
  <si>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</si>
  <si>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</si>
  <si>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</si>
  <si>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</si>
  <si>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000 2 02 35304 00 0000 150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</si>
  <si>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</si>
  <si>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</si>
  <si>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000 2 02 45303 00 0000 150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</si>
  <si>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</si>
  <si>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</si>
  <si>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</si>
  <si>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</si>
  <si>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</si>
  <si>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000 2 02 25229 04 0000 150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</si>
  <si>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</si>
  <si>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000 2 02 25229 00 0000 150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</si>
  <si>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</si>
  <si>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000 2 02 35469 04 0000 150</t>
  </si>
  <si>
    <t xml:space="preserve">Субвенции бюджетам городских округов на проведение Всероссийской переписи населения
</t>
  </si>
  <si>
    <t xml:space="preserve">Субвенции бюджетам на проведение Всероссийской переписи населения
</t>
  </si>
  <si>
    <t>000 2 02 35469 00 0000 150</t>
  </si>
  <si>
    <t>000 2 02 36900 04 0000 150</t>
  </si>
  <si>
    <t>Единая субвенция бюджетам городских округов из бюджета субъекта Российской Федерации</t>
  </si>
  <si>
    <t>000 2 02 36900 00 0000 150</t>
  </si>
  <si>
    <t xml:space="preserve">Единая субвенция местным бюджетам из бюджета субъекта Российской Федерации
</t>
  </si>
  <si>
    <t>000 2 02 45454 04 0000 150</t>
  </si>
  <si>
    <t>000 2 02 45454 00 0000 150</t>
  </si>
  <si>
    <t xml:space="preserve">Межбюджетные трансферты, передаваемые бюджетам городских округов на создание модельных муниципальных библиотек
</t>
  </si>
  <si>
    <t>000 1 05 01000 01 0000 110</t>
  </si>
  <si>
    <t xml:space="preserve">Налог, взимаемый в связи с применением упрощенной системы налогообложения
</t>
  </si>
  <si>
    <t>000 2 02 39999 04 0000 150</t>
  </si>
  <si>
    <t>Прочие субвенции</t>
  </si>
  <si>
    <t>000 2 02 39999 00 0000 150</t>
  </si>
  <si>
    <t>Прочие субвенции бюджетам городских округов</t>
  </si>
  <si>
    <t>Уменьшение поступлений от штрафов установленных Кодексом Российской Федерации об административных правонарушениях</t>
  </si>
  <si>
    <t>Перевыполнение плана обусловлено увеличением поступлением доходов от уплаты акцизов на дизельное топливо и автомобильный бензин</t>
  </si>
  <si>
    <t>Невыполнение плана по субсидиям связано с тем, что перечисление межбюджетных трансфертов производилось в пределах сумм, необходимых для оплаты денежных обязательств по фактическим предоставленным расходам получателей средств бюджета городского округа</t>
  </si>
  <si>
    <t>Невыполнение плана по субвенциям связано с тем, что перечисление межбюджетных трансфертов производилось в пределах сумм, необходимых для оплаты денежных обязательств по фактическим расходам получателей средств бюджета городского округа</t>
  </si>
  <si>
    <t>000 1 11 09080 04 0000 120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</si>
  <si>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</si>
  <si>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
</t>
  </si>
  <si>
    <t>000 2 02 25511 00 0000 150</t>
  </si>
  <si>
    <t>000 2 02 25511 04 0000 150</t>
  </si>
  <si>
    <t xml:space="preserve">Субсидии бюджетам на проведение комплексных кадастровых работ
</t>
  </si>
  <si>
    <t>Субсидии бюджетам городских округов на проведение комплексных кадастровых работ</t>
  </si>
  <si>
    <t xml:space="preserve">000 2 02 49999 00 0000 150 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</si>
  <si>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</si>
  <si>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городских округов
</t>
  </si>
  <si>
    <t>000 2 02 45505 00 0000 150</t>
  </si>
  <si>
    <t>000 2 02 45505 04 0000 150</t>
  </si>
  <si>
    <t xml:space="preserve"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</si>
  <si>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 xml:space="preserve"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</si>
  <si>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>План по  муниципальному правовому акту о бюджете от 01.12.2022 № 10-МПА (первоначальный), тыс. руб.</t>
  </si>
  <si>
    <t>000 1 11 05020 00 0000 120</t>
  </si>
  <si>
    <t>000 1 11 05024 00 0000 120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</si>
  <si>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</si>
  <si>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</si>
  <si>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>000 1 11 09000 00 0000 120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</si>
  <si>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</si>
  <si>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000 1 13 01000 00 0000 130</t>
  </si>
  <si>
    <t xml:space="preserve">Доходы от оказания платных услуг (работ)
</t>
  </si>
  <si>
    <t>000 1 13 01074 04 0000 130</t>
  </si>
  <si>
    <t xml:space="preserve">Доходы от оказания информационных услуг органами местного самоуправления городских округов, казенными учреждениями городских округов
</t>
  </si>
  <si>
    <t>000 2 19 35930 04 0000 150</t>
  </si>
  <si>
    <t xml:space="preserve">Возврат остатков субвенций на государственную регистрацию актов гражданского состояния из бюджетов городских округов
</t>
  </si>
  <si>
    <t>000 2 02 25081 00 0000 150</t>
  </si>
  <si>
    <t>000 2 02 25081 04 0000 150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</si>
  <si>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</si>
  <si>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000 2 02 45179 00 0000 150</t>
  </si>
  <si>
    <t>000 2 02 45179 04 0000 150</t>
  </si>
  <si>
    <t>Межбюджетные трансферты бюджетам городских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</si>
  <si>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Межбюджетные трансферты бюджетам 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</si>
  <si>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000 2 02 45453 00 0000 150</t>
  </si>
  <si>
    <t>000 2 02 45453 04 0000 150</t>
  </si>
  <si>
    <t xml:space="preserve">Межбюджетные трансферты бюджетам городских округов Приморского края на ежемесячное денежное вознаграждение за классное руководство педагогическим работникам муниципальных общеобразовательных организаций </t>
  </si>
  <si>
    <t xml:space="preserve">Межбюджетные трансферты бюджетам Приморского края на ежемесячное денежное вознаграждение за классное руководство педагогическим работникам муниципальных общеобразовательных организаций </t>
  </si>
  <si>
    <t>000 2 02 20077 00 0000 150</t>
  </si>
  <si>
    <t>000 2 02 20077 04 0000 150</t>
  </si>
  <si>
    <t>Субсидия на реализацию мероприятий, источником финансового обеспечения которых являются специальные казначейские кредиты из федерального бюджета (строительство, реконструкция (в том числе проектно-изыскательские работы) и приобретение зданий муниципальных общеобразовательных организаций)</t>
  </si>
  <si>
    <t>План по  муниципальному правовому акту о бюджете от 29.11.2023 № 65-МПА (первоначальный), тыс. руб.</t>
  </si>
  <si>
    <t>000 1 11 05300 00 0000 120</t>
  </si>
  <si>
    <t>000 1 11 05320 00 0000 120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</si>
  <si>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</si>
  <si>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</si>
  <si>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 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</si>
  <si>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</si>
  <si>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000 2 02 20303 04 0000 150</t>
  </si>
  <si>
    <t>000 2 02 20303 00 0000 150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</si>
  <si>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</si>
  <si>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</si>
  <si>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</si>
  <si>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Невыполнение плана связано с тем, что перечисление субсидий и субвенций  производилось в пределах сумм, необходимых для оплаты денежных обязательств по фактическим расходов получателей средств бюджета городского округа</t>
  </si>
  <si>
    <t>Невыполнение плана по трансфертам связано с тем, что перечисление межбюджетных трансфертов производилось в пределах сумм, необходимых для оплаты денежных обязательств по фактическим предоставленным расходам получателей средств бюджета городского округа</t>
  </si>
  <si>
    <t>000 2 19 45505 04 0000 150</t>
  </si>
  <si>
    <t>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</si>
  <si>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Перевыполнение плана по  земельному налогу объясняется гашением задолженности</t>
  </si>
  <si>
    <t>Причиной перевыполнения плана по доходам от реализации имущества, явился факт реализации крупных объектов муниципального имущества посредством аукциона</t>
  </si>
  <si>
    <t>Перевыполнение плана обусловлено незапланированой реализацией земельных участков</t>
  </si>
  <si>
    <t xml:space="preserve">Перевыполнение плана обусловлено незапланированной реализацией земельных участков и объектов муниципального имущества </t>
  </si>
  <si>
    <t xml:space="preserve">Перевыполнение плана по аренде имущества произошло в результате активной претензионно-исковой работы с задолженниками </t>
  </si>
  <si>
    <t xml:space="preserve">Перевыполнение плана по аренде земли произошло в результате активной претензионно-исковой работы с задолженниками </t>
  </si>
  <si>
    <t xml:space="preserve">Перевыполнение плана по аренде имущества, составляющего государственную (муниципальную) казну, произошло в результате активной претензионно-исковой работы с задолженниками </t>
  </si>
  <si>
    <t>Перевыполнение плана по доходам от использования имущества и прав, находящихся в государственной и муниципальной собственностипроизошло в результате активной претензионно-исковой работы с задолженниками , а также по причине увеличения договоров аренды</t>
  </si>
  <si>
    <t>Перевыполнение плана по аренде земли и имущества произошло в результате активной претензионно-исковой работы с задолженниками , а также в результате увеличения договоров аренды</t>
  </si>
  <si>
    <t>Перевыполнение плана обусловлено увеличением поступлением доходов от уплаты платы за негативное воздействие на окружающую среду</t>
  </si>
  <si>
    <t>Снижение поступлений по прочим неналоговым доходам повлекло за свобой невыполение плана по данному виду доходов</t>
  </si>
  <si>
    <t xml:space="preserve">Перевыполнение плана по доходам, получаемых в виде арендной либо иной платы за передачу в возмездное пользование государственного и муниципального имущества,  произошло в результате активной претензионно-исковой работы с задолженниками </t>
  </si>
  <si>
    <t>Перевыполнение плана обусловлено увеличением поступлением доходов по государственной пошлине</t>
  </si>
  <si>
    <t>Сведения о фактических поступлениях доходов по видам деятельности за 2024 год</t>
  </si>
  <si>
    <t>План по  муниципальному правовому акту о бюджете от 26.12.2023 № 69-МПА (первоначальный), тыс. руб.</t>
  </si>
  <si>
    <t>000 2 02 45424 00 0000 150</t>
  </si>
  <si>
    <t>000 2 02 45424 04 0000 150</t>
  </si>
  <si>
    <t xml:space="preserve"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</si>
  <si>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</si>
  <si>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</si>
  <si>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План по  муниципальному правовому акту о бюджете от 27.03.2024 № 84-МПА (первоначальный), тыс. руб.</t>
  </si>
  <si>
    <t>000 2 02 20300 00 0000 150</t>
  </si>
  <si>
    <t>000 2 02 20300 04 0000 150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</si>
  <si>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</si>
  <si>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
Субсидии бюджетам городских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</si>
  <si>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000 2 02 25424 00 0000 150</t>
  </si>
  <si>
    <t>000 2 02 25424 04 0000 150</t>
  </si>
  <si>
    <t xml:space="preserve">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</si>
  <si>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</si>
  <si>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План по  муниципальному правовому акту о бюджете от 27.07.2024 № 95-МПА (первоначальный), тыс. руб.</t>
  </si>
  <si>
    <t>План по  муниципальному правовому акту о бюджете от 26.06.2024 № 92-МПА (первоначальный), тыс. руб.</t>
  </si>
  <si>
    <t>План по  муниципальному правовому акту о бюджете от 24.09.2024 № 97-МПА (первоначальный), тыс. руб.</t>
  </si>
  <si>
    <t>План по  муниципальному правовому акту о бюджете от 26.11.2024 № 109-МПА (первоначальный), тыс. руб.</t>
  </si>
  <si>
    <t>000 2 02 45050 00 0000 150</t>
  </si>
  <si>
    <t>000 2 02 45050 04 0000 150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</si>
  <si>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</si>
  <si>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
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
</t>
  </si>
  <si>
    <t>План по муниципальному правовому акту о бюджете от 26.12.2024 №115-МПА (уточненный), тыс. руб.</t>
  </si>
  <si>
    <t xml:space="preserve">Перевыполнение плана по НДФЛ произошло вследствие выплаты начисленной заработной платы всем бюджетным, казенным и автономным учреждениям Арсеньевского городского округа за декабрь в декабре 2024 года, а также выплатой ПАО ААК «Прогресс» вознаграждения за выслугу лет в конце 2024 года.  </t>
  </si>
  <si>
    <r>
      <t xml:space="preserve">Перевыполнение плана по налогу, взимаемому в связи с применением патентной системы налогообложения связано с уменьшением количества предоставленных </t>
    </r>
    <r>
      <rPr>
        <sz val="12"/>
        <rFont val="Times New Roman"/>
        <family val="1"/>
        <charset val="204"/>
      </rPr>
      <t>налогоплательщиками уведомлений об уменьшении стоимости патента на сумму страховых взносов в 2024 году</t>
    </r>
  </si>
  <si>
    <t>Рост поступлений по налогу на имущество физических лиц связан с принятием Закона Приморского края от 05.07.2019 N 525-КЗ "О единой дате начала применения на территории Приморского края порядка определения налоговой базы по налогу на имущество физических лиц исходя из кадастровой стоимости объектов налогообложения". Исходя из данного нормативно-правового акта с 2021 года налог на имущество физических лиц исчисляется исходя из кадастровой стоимости. В связи с этим, в целях недопущения резкого роста налоговой нагрузки на налогоплательщиков за первые три налоговых периода с начала расчета налога по кадастровой стоимости предусмотрены понижающие коэффициенты. В 2022 году коэффициент для Приморского края составлял – 0,4, а в 2023 году уже 0,6. Также рост доходов по данному виду налога обеспечен проведением налоговой инспекцией мероприятий по побуждению физических лиц к оплате налогов путем направления списка должников работодателям, индивидуального обзвона, размещением мобильных офисов, а также прочих мероприятий.</t>
  </si>
  <si>
    <t>Перевыполнение плана по доходам от компенсации затрат государства связано с вступлением в силу решения Арбитражного суда от 02 февраля 2023 года. Данным решением присуждено взыскание с общества с ограниченной ответственностью «Монолит» в пользу Администрации Арсеньевского городского округа сумм за неосновательное обогащение и процентов за пользование чужими денежными средствами в общей сумме 12 797,60 тыс. рублей. Данные доходы поступили в бюджет Арсеньевского городского округа в марте 2024 года. Также по данному виду дохода поступили денежные средства от ООО «Приморье Спортотельинвест» за возмещение ущерба за вырубку зеленых насаждений.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</si>
</sst>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dd\.mm\.yyyy"/>
    <numFmt numFmtId="165" formatCode="#,##0.00_ ;\-#,##0.00"/>
    <numFmt numFmtId="166" formatCode="0.0%"/>
    <numFmt numFmtId="167" formatCode="#,##0.00000"/>
  </numFmts>
  <fonts count="34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</font>
    <font>
      <sz val="1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204"/>
    </font>
    <font>
      <b/>
      <sz val="8"/>
      <name val="Arial Cyr"/>
    </font>
    <font>
      <b/>
      <sz val="11"/>
      <name val="Calibri"/>
      <family val="2"/>
      <scheme val="minor"/>
    </font>
    <font>
      <sz val="14"/>
      <name val="Arial Cyr"/>
    </font>
    <font>
      <b/>
      <sz val="12"/>
      <name val="Arial Cyr"/>
    </font>
    <font>
      <sz val="8"/>
      <name val="Arial Cyr"/>
      <charset val="204"/>
    </font>
    <font>
      <sz val="8.8000000000000007"/>
      <name val="Calibri"/>
      <family val="2"/>
      <scheme val="minor"/>
    </font>
    <font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93">
    <xf numFmtId="0" fontId="0" fillId="0" borderId="0"/>
    <xf numFmtId="0" fontId="2" fillId="0" borderId="1"/>
    <xf numFmtId="0" fontId="3" fillId="0" borderId="1">
      <alignment horizontal="center"/>
    </xf>
    <xf numFmtId="0" fontId="4" fillId="0" borderId="2">
      <alignment horizontal="center"/>
    </xf>
    <xf numFmtId="0" fontId="5" fillId="0" borderId="1">
      <alignment horizontal="right"/>
    </xf>
    <xf numFmtId="0" fontId="3" fillId="0" borderId="1"/>
    <xf numFmtId="0" fontId="6" fillId="0" borderId="1"/>
    <xf numFmtId="0" fontId="6" fillId="0" borderId="3"/>
    <xf numFmtId="0" fontId="4" fillId="0" borderId="4">
      <alignment horizontal="center"/>
    </xf>
    <xf numFmtId="0" fontId="5" fillId="0" borderId="5">
      <alignment horizontal="right"/>
    </xf>
    <xf numFmtId="0" fontId="4" fillId="0" borderId="1"/>
    <xf numFmtId="0" fontId="4" fillId="0" borderId="6">
      <alignment horizontal="right"/>
    </xf>
    <xf numFmtId="49" fontId="4" fillId="0" borderId="7">
      <alignment horizontal="center"/>
    </xf>
    <xf numFmtId="0" fontId="5" fillId="0" borderId="8">
      <alignment horizontal="right"/>
    </xf>
    <xf numFmtId="0" fontId="7" fillId="0" borderId="1"/>
    <xf numFmtId="164" fontId="4" fillId="0" borderId="9">
      <alignment horizontal="center"/>
    </xf>
    <xf numFmtId="0" fontId="4" fillId="0" borderId="1">
      <alignment horizontal="left"/>
    </xf>
    <xf numFmtId="49" fontId="4" fillId="0" borderId="1"/>
    <xf numFmtId="49" fontId="4" fillId="0" borderId="6">
      <alignment horizontal="right" vertical="center"/>
    </xf>
    <xf numFmtId="49" fontId="4" fillId="0" borderId="9">
      <alignment horizontal="center" vertical="center"/>
    </xf>
    <xf numFmtId="0" fontId="4" fillId="0" borderId="2">
      <alignment horizontal="left" wrapText="1"/>
    </xf>
    <xf numFmtId="49" fontId="4" fillId="0" borderId="9">
      <alignment horizontal="center"/>
    </xf>
    <xf numFmtId="0" fontId="4" fillId="0" borderId="10">
      <alignment horizontal="left" wrapText="1"/>
    </xf>
    <xf numFmtId="49" fontId="4" fillId="0" borderId="6">
      <alignment horizontal="right"/>
    </xf>
    <xf numFmtId="0" fontId="4" fillId="0" borderId="11">
      <alignment horizontal="left"/>
    </xf>
    <xf numFmtId="49" fontId="4" fillId="0" borderId="11"/>
    <xf numFmtId="49" fontId="4" fillId="0" borderId="6"/>
    <xf numFmtId="49" fontId="4" fillId="0" borderId="12">
      <alignment horizontal="center"/>
    </xf>
    <xf numFmtId="0" fontId="3" fillId="0" borderId="2">
      <alignment horizontal="center"/>
    </xf>
    <xf numFmtId="0" fontId="4" fillId="0" borderId="13">
      <alignment horizontal="center" vertical="top" wrapText="1"/>
    </xf>
    <xf numFmtId="49" fontId="4" fillId="0" borderId="13">
      <alignment horizontal="center" vertical="top" wrapText="1"/>
    </xf>
    <xf numFmtId="0" fontId="2" fillId="0" borderId="14"/>
    <xf numFmtId="0" fontId="2" fillId="0" borderId="5"/>
    <xf numFmtId="0" fontId="4" fillId="0" borderId="13">
      <alignment horizontal="center" vertical="center"/>
    </xf>
    <xf numFmtId="0" fontId="4" fillId="0" borderId="4">
      <alignment horizontal="center" vertical="center"/>
    </xf>
    <xf numFmtId="49" fontId="4" fillId="0" borderId="4">
      <alignment horizontal="center" vertical="center"/>
    </xf>
    <xf numFmtId="0" fontId="4" fillId="0" borderId="15">
      <alignment horizontal="left" wrapText="1"/>
    </xf>
    <xf numFmtId="49" fontId="4" fillId="0" borderId="16">
      <alignment horizontal="center" wrapText="1"/>
    </xf>
    <xf numFmtId="49" fontId="4" fillId="0" borderId="17">
      <alignment horizontal="center"/>
    </xf>
    <xf numFmtId="4" fontId="4" fillId="0" borderId="17">
      <alignment horizontal="right" shrinkToFit="1"/>
    </xf>
    <xf numFmtId="0" fontId="4" fillId="0" borderId="18">
      <alignment horizontal="left" wrapText="1"/>
    </xf>
    <xf numFmtId="49" fontId="4" fillId="0" borderId="19">
      <alignment horizontal="center" shrinkToFit="1"/>
    </xf>
    <xf numFmtId="49" fontId="4" fillId="0" borderId="20">
      <alignment horizontal="center"/>
    </xf>
    <xf numFmtId="4" fontId="4" fillId="0" borderId="20">
      <alignment horizontal="right" shrinkToFit="1"/>
    </xf>
    <xf numFmtId="0" fontId="4" fillId="0" borderId="21">
      <alignment horizontal="left" wrapText="1" indent="2"/>
    </xf>
    <xf numFmtId="49" fontId="4" fillId="0" borderId="22">
      <alignment horizontal="center" shrinkToFit="1"/>
    </xf>
    <xf numFmtId="49" fontId="4" fillId="0" borderId="23">
      <alignment horizontal="center"/>
    </xf>
    <xf numFmtId="4" fontId="4" fillId="0" borderId="23">
      <alignment horizontal="right" shrinkToFit="1"/>
    </xf>
    <xf numFmtId="49" fontId="4" fillId="0" borderId="1">
      <alignment horizontal="right"/>
    </xf>
    <xf numFmtId="0" fontId="3" fillId="0" borderId="5">
      <alignment horizontal="center"/>
    </xf>
    <xf numFmtId="0" fontId="4" fillId="0" borderId="4">
      <alignment horizontal="center" vertical="center" shrinkToFit="1"/>
    </xf>
    <xf numFmtId="49" fontId="4" fillId="0" borderId="4">
      <alignment horizontal="center" vertical="center" shrinkToFit="1"/>
    </xf>
    <xf numFmtId="49" fontId="2" fillId="0" borderId="5"/>
    <xf numFmtId="0" fontId="4" fillId="0" borderId="16">
      <alignment horizontal="center" shrinkToFit="1"/>
    </xf>
    <xf numFmtId="4" fontId="4" fillId="0" borderId="24">
      <alignment horizontal="right" shrinkToFit="1"/>
    </xf>
    <xf numFmtId="49" fontId="2" fillId="0" borderId="8"/>
    <xf numFmtId="0" fontId="4" fillId="0" borderId="19">
      <alignment horizontal="center" shrinkToFit="1"/>
    </xf>
    <xf numFmtId="165" fontId="4" fillId="0" borderId="20">
      <alignment horizontal="right" shrinkToFit="1"/>
    </xf>
    <xf numFmtId="165" fontId="4" fillId="0" borderId="25">
      <alignment horizontal="right" shrinkToFit="1"/>
    </xf>
    <xf numFmtId="0" fontId="4" fillId="0" borderId="26">
      <alignment horizontal="left" wrapText="1"/>
    </xf>
    <xf numFmtId="49" fontId="4" fillId="0" borderId="22">
      <alignment horizontal="center" wrapText="1"/>
    </xf>
    <xf numFmtId="49" fontId="4" fillId="0" borderId="23">
      <alignment horizontal="center" wrapText="1"/>
    </xf>
    <xf numFmtId="4" fontId="4" fillId="0" borderId="23">
      <alignment horizontal="right" wrapText="1"/>
    </xf>
    <xf numFmtId="4" fontId="4" fillId="0" borderId="21">
      <alignment horizontal="right" wrapText="1"/>
    </xf>
    <xf numFmtId="0" fontId="2" fillId="0" borderId="8">
      <alignment wrapText="1"/>
    </xf>
    <xf numFmtId="0" fontId="4" fillId="0" borderId="27">
      <alignment horizontal="left" wrapText="1"/>
    </xf>
    <xf numFmtId="49" fontId="4" fillId="0" borderId="28">
      <alignment horizontal="center" shrinkToFit="1"/>
    </xf>
    <xf numFmtId="49" fontId="4" fillId="0" borderId="29">
      <alignment horizontal="center"/>
    </xf>
    <xf numFmtId="4" fontId="4" fillId="0" borderId="29">
      <alignment horizontal="right" shrinkToFit="1"/>
    </xf>
    <xf numFmtId="49" fontId="4" fillId="0" borderId="30">
      <alignment horizontal="center"/>
    </xf>
    <xf numFmtId="0" fontId="2" fillId="0" borderId="8"/>
    <xf numFmtId="0" fontId="7" fillId="0" borderId="11"/>
    <xf numFmtId="0" fontId="7" fillId="0" borderId="31"/>
    <xf numFmtId="0" fontId="4" fillId="0" borderId="1">
      <alignment wrapText="1"/>
    </xf>
    <xf numFmtId="49" fontId="4" fillId="0" borderId="1">
      <alignment wrapText="1"/>
    </xf>
    <xf numFmtId="49" fontId="4" fillId="0" borderId="1">
      <alignment horizontal="center"/>
    </xf>
    <xf numFmtId="49" fontId="8" fillId="0" borderId="1"/>
    <xf numFmtId="0" fontId="4" fillId="0" borderId="2">
      <alignment horizontal="left"/>
    </xf>
    <xf numFmtId="49" fontId="4" fillId="0" borderId="2">
      <alignment horizontal="left"/>
    </xf>
    <xf numFmtId="0" fontId="4" fillId="0" borderId="2">
      <alignment horizontal="center" shrinkToFit="1"/>
    </xf>
    <xf numFmtId="49" fontId="4" fillId="0" borderId="2">
      <alignment horizontal="center" vertical="center" shrinkToFit="1"/>
    </xf>
    <xf numFmtId="49" fontId="2" fillId="0" borderId="2">
      <alignment shrinkToFit="1"/>
    </xf>
    <xf numFmtId="49" fontId="4" fillId="0" borderId="2">
      <alignment horizontal="right"/>
    </xf>
    <xf numFmtId="0" fontId="4" fillId="0" borderId="16">
      <alignment horizontal="center" vertical="center" shrinkToFit="1"/>
    </xf>
    <xf numFmtId="49" fontId="4" fillId="0" borderId="17">
      <alignment horizontal="center" vertical="center"/>
    </xf>
    <xf numFmtId="0" fontId="4" fillId="0" borderId="15">
      <alignment horizontal="left" wrapText="1" indent="2"/>
    </xf>
    <xf numFmtId="0" fontId="4" fillId="0" borderId="32">
      <alignment horizontal="center" vertical="center" shrinkToFit="1"/>
    </xf>
    <xf numFmtId="49" fontId="4" fillId="0" borderId="13">
      <alignment horizontal="center" vertical="center"/>
    </xf>
    <xf numFmtId="165" fontId="4" fillId="0" borderId="13">
      <alignment horizontal="right" vertical="center" shrinkToFit="1"/>
    </xf>
    <xf numFmtId="165" fontId="4" fillId="0" borderId="27">
      <alignment horizontal="right" vertical="center" shrinkToFit="1"/>
    </xf>
    <xf numFmtId="0" fontId="4" fillId="0" borderId="33">
      <alignment horizontal="left" wrapText="1"/>
    </xf>
    <xf numFmtId="4" fontId="4" fillId="0" borderId="13">
      <alignment horizontal="right" shrinkToFit="1"/>
    </xf>
    <xf numFmtId="4" fontId="4" fillId="0" borderId="27">
      <alignment horizontal="right" shrinkToFit="1"/>
    </xf>
    <xf numFmtId="0" fontId="4" fillId="0" borderId="18">
      <alignment horizontal="left" wrapText="1" indent="2"/>
    </xf>
    <xf numFmtId="0" fontId="9" fillId="0" borderId="27">
      <alignment wrapText="1"/>
    </xf>
    <xf numFmtId="0" fontId="9" fillId="0" borderId="27"/>
    <xf numFmtId="0" fontId="9" fillId="2" borderId="27">
      <alignment wrapText="1"/>
    </xf>
    <xf numFmtId="0" fontId="4" fillId="2" borderId="26">
      <alignment horizontal="left" wrapText="1"/>
    </xf>
    <xf numFmtId="49" fontId="4" fillId="0" borderId="27">
      <alignment horizontal="center" shrinkToFit="1"/>
    </xf>
    <xf numFmtId="49" fontId="4" fillId="0" borderId="13">
      <alignment horizontal="center" vertical="center" shrinkToFit="1"/>
    </xf>
    <xf numFmtId="0" fontId="2" fillId="0" borderId="11">
      <alignment horizontal="left"/>
    </xf>
    <xf numFmtId="0" fontId="2" fillId="0" borderId="31">
      <alignment horizontal="left" wrapText="1"/>
    </xf>
    <xf numFmtId="0" fontId="2" fillId="0" borderId="31">
      <alignment horizontal="left"/>
    </xf>
    <xf numFmtId="0" fontId="4" fillId="0" borderId="31"/>
    <xf numFmtId="49" fontId="2" fillId="0" borderId="31"/>
    <xf numFmtId="49" fontId="2" fillId="0" borderId="31"/>
    <xf numFmtId="0" fontId="2" fillId="0" borderId="1">
      <alignment horizontal="left"/>
    </xf>
    <xf numFmtId="0" fontId="2" fillId="0" borderId="1">
      <alignment horizontal="left" wrapText="1"/>
    </xf>
    <xf numFmtId="0" fontId="2" fillId="0" borderId="1">
      <alignment horizontal="left"/>
    </xf>
    <xf numFmtId="0" fontId="4" fillId="0" borderId="1"/>
    <xf numFmtId="49" fontId="2" fillId="0" borderId="1"/>
    <xf numFmtId="49" fontId="2" fillId="0" borderId="1"/>
    <xf numFmtId="0" fontId="4" fillId="0" borderId="1">
      <alignment horizontal="center" wrapText="1"/>
    </xf>
    <xf numFmtId="0" fontId="4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2" fillId="0" borderId="1">
      <alignment horizontal="left"/>
    </xf>
    <xf numFmtId="0" fontId="2" fillId="0" borderId="1">
      <alignment horizontal="center"/>
    </xf>
    <xf numFmtId="0" fontId="8" fillId="0" borderId="1">
      <alignment horizontal="left"/>
    </xf>
    <xf numFmtId="49" fontId="2" fillId="0" borderId="1"/>
    <xf numFmtId="49" fontId="4" fillId="0" borderId="1">
      <alignment horizontal="left"/>
    </xf>
    <xf numFmtId="49" fontId="4" fillId="0" borderId="1">
      <alignment horizontal="center" wrapText="1"/>
    </xf>
    <xf numFmtId="0" fontId="4" fillId="0" borderId="1">
      <alignment horizontal="center"/>
    </xf>
    <xf numFmtId="0" fontId="10" fillId="0" borderId="11">
      <alignment horizontal="center"/>
    </xf>
    <xf numFmtId="0" fontId="7" fillId="0" borderId="1"/>
    <xf numFmtId="0" fontId="10" fillId="0" borderId="1">
      <alignment horizontal="center"/>
    </xf>
    <xf numFmtId="0" fontId="7" fillId="0" borderId="1"/>
    <xf numFmtId="0" fontId="10" fillId="0" borderId="1">
      <alignment horizontal="center"/>
    </xf>
    <xf numFmtId="0" fontId="4" fillId="0" borderId="1">
      <alignment horizontal="center" wrapText="1"/>
    </xf>
    <xf numFmtId="0" fontId="9" fillId="0" borderId="1"/>
    <xf numFmtId="0" fontId="11" fillId="0" borderId="2"/>
    <xf numFmtId="0" fontId="11" fillId="0" borderId="1"/>
    <xf numFmtId="0" fontId="2" fillId="0" borderId="2"/>
    <xf numFmtId="0" fontId="2" fillId="0" borderId="13">
      <alignment horizontal="left" wrapText="1"/>
    </xf>
    <xf numFmtId="0" fontId="2" fillId="0" borderId="11"/>
    <xf numFmtId="0" fontId="13" fillId="0" borderId="0"/>
    <xf numFmtId="0" fontId="13" fillId="0" borderId="0"/>
    <xf numFmtId="0" fontId="13" fillId="0" borderId="0"/>
    <xf numFmtId="0" fontId="11" fillId="0" borderId="1"/>
    <xf numFmtId="0" fontId="11" fillId="0" borderId="1"/>
    <xf numFmtId="0" fontId="12" fillId="3" borderId="1"/>
    <xf numFmtId="0" fontId="2" fillId="0" borderId="13">
      <alignment horizontal="left"/>
    </xf>
    <xf numFmtId="0" fontId="1" fillId="0" borderId="1"/>
    <xf numFmtId="0" fontId="21" fillId="0" borderId="1"/>
    <xf numFmtId="0" fontId="1" fillId="5" borderId="1" applyNumberFormat="0" applyBorder="0" applyAlignment="0" applyProtection="0"/>
    <xf numFmtId="0" fontId="1" fillId="5" borderId="1" applyNumberFormat="0" applyBorder="0" applyAlignment="0" applyProtection="0"/>
    <xf numFmtId="0" fontId="1" fillId="5" borderId="1" applyNumberFormat="0" applyBorder="0" applyAlignment="0" applyProtection="0"/>
    <xf numFmtId="0" fontId="1" fillId="7" borderId="1" applyNumberFormat="0" applyBorder="0" applyAlignment="0" applyProtection="0"/>
    <xf numFmtId="0" fontId="1" fillId="7" borderId="1" applyNumberFormat="0" applyBorder="0" applyAlignment="0" applyProtection="0"/>
    <xf numFmtId="0" fontId="1" fillId="7" borderId="1" applyNumberFormat="0" applyBorder="0" applyAlignment="0" applyProtection="0"/>
    <xf numFmtId="0" fontId="1" fillId="9" borderId="1" applyNumberFormat="0" applyBorder="0" applyAlignment="0" applyProtection="0"/>
    <xf numFmtId="0" fontId="1" fillId="9" borderId="1" applyNumberFormat="0" applyBorder="0" applyAlignment="0" applyProtection="0"/>
    <xf numFmtId="0" fontId="1" fillId="9" borderId="1" applyNumberFormat="0" applyBorder="0" applyAlignment="0" applyProtection="0"/>
    <xf numFmtId="0" fontId="1" fillId="11" borderId="1" applyNumberFormat="0" applyBorder="0" applyAlignment="0" applyProtection="0"/>
    <xf numFmtId="0" fontId="1" fillId="11" borderId="1" applyNumberFormat="0" applyBorder="0" applyAlignment="0" applyProtection="0"/>
    <xf numFmtId="0" fontId="1" fillId="11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6" borderId="1" applyNumberFormat="0" applyBorder="0" applyAlignment="0" applyProtection="0"/>
    <xf numFmtId="0" fontId="1" fillId="6" borderId="1" applyNumberFormat="0" applyBorder="0" applyAlignment="0" applyProtection="0"/>
    <xf numFmtId="0" fontId="1" fillId="6" borderId="1" applyNumberFormat="0" applyBorder="0" applyAlignment="0" applyProtection="0"/>
    <xf numFmtId="0" fontId="1" fillId="8" borderId="1" applyNumberFormat="0" applyBorder="0" applyAlignment="0" applyProtection="0"/>
    <xf numFmtId="0" fontId="1" fillId="8" borderId="1" applyNumberFormat="0" applyBorder="0" applyAlignment="0" applyProtection="0"/>
    <xf numFmtId="0" fontId="1" fillId="8" borderId="1" applyNumberFormat="0" applyBorder="0" applyAlignment="0" applyProtection="0"/>
    <xf numFmtId="0" fontId="1" fillId="10" borderId="1" applyNumberFormat="0" applyBorder="0" applyAlignment="0" applyProtection="0"/>
    <xf numFmtId="0" fontId="1" fillId="10" borderId="1" applyNumberFormat="0" applyBorder="0" applyAlignment="0" applyProtection="0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2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6" borderId="1" applyNumberFormat="0" applyBorder="0" applyAlignment="0" applyProtection="0"/>
    <xf numFmtId="0" fontId="1" fillId="16" borderId="1" applyNumberFormat="0" applyBorder="0" applyAlignment="0" applyProtection="0"/>
    <xf numFmtId="0" fontId="1" fillId="16" borderId="1" applyNumberFormat="0" applyBorder="0" applyAlignment="0" applyProtection="0"/>
    <xf numFmtId="0" fontId="20" fillId="0" borderId="1" applyNumberFormat="0" applyFill="0" applyBorder="0" applyAlignment="0" applyProtection="0"/>
    <xf numFmtId="0" fontId="1" fillId="0" borderId="1"/>
    <xf numFmtId="0" fontId="23" fillId="0" borderId="1"/>
    <xf numFmtId="0" fontId="24" fillId="17" borderId="1"/>
    <xf numFmtId="0" fontId="23" fillId="17" borderId="1"/>
    <xf numFmtId="0" fontId="23" fillId="17" borderId="1"/>
    <xf numFmtId="0" fontId="25" fillId="0" borderId="1"/>
    <xf numFmtId="0" fontId="26" fillId="4" borderId="35" applyNumberFormat="0" applyFont="0" applyAlignment="0" applyProtection="0"/>
    <xf numFmtId="0" fontId="26" fillId="4" borderId="35" applyNumberFormat="0" applyFont="0" applyAlignment="0" applyProtection="0"/>
    <xf numFmtId="0" fontId="26" fillId="4" borderId="35" applyNumberFormat="0" applyFont="0" applyAlignment="0" applyProtection="0"/>
    <xf numFmtId="0" fontId="1" fillId="4" borderId="35" applyNumberFormat="0" applyFont="0" applyAlignment="0" applyProtection="0"/>
    <xf numFmtId="9" fontId="25" fillId="0" borderId="1" applyFont="0" applyFill="0" applyBorder="0" applyAlignment="0" applyProtection="0"/>
    <xf numFmtId="43" fontId="21" fillId="0" borderId="1" applyFont="0" applyFill="0" applyBorder="0" applyAlignment="0" applyProtection="0"/>
  </cellStyleXfs>
  <cellXfs count="133">
    <xf numFmtId="0" fontId="0" fillId="0" borderId="0" xfId="0"/>
    <xf numFmtId="0" fontId="15" fillId="0" borderId="1" xfId="1" applyNumberFormat="1" applyFont="1" applyFill="1" applyProtection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14" applyNumberFormat="1" applyFont="1" applyFill="1" applyProtection="1"/>
    <xf numFmtId="0" fontId="28" fillId="0" borderId="0" xfId="0" applyFont="1" applyFill="1" applyProtection="1">
      <protection locked="0"/>
    </xf>
    <xf numFmtId="4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4" fontId="0" fillId="0" borderId="0" xfId="0" applyNumberFormat="1" applyFont="1" applyFill="1" applyAlignment="1" applyProtection="1">
      <alignment wrapText="1"/>
      <protection locked="0"/>
    </xf>
    <xf numFmtId="4" fontId="0" fillId="18" borderId="0" xfId="0" applyNumberFormat="1" applyFont="1" applyFill="1" applyProtection="1">
      <protection locked="0"/>
    </xf>
    <xf numFmtId="4" fontId="15" fillId="0" borderId="1" xfId="1" applyNumberFormat="1" applyFont="1" applyFill="1" applyProtection="1"/>
    <xf numFmtId="0" fontId="17" fillId="0" borderId="39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167" fontId="22" fillId="0" borderId="36" xfId="39" applyNumberFormat="1" applyFont="1" applyFill="1" applyBorder="1" applyAlignment="1" applyProtection="1">
      <alignment shrinkToFit="1"/>
    </xf>
    <xf numFmtId="167" fontId="22" fillId="0" borderId="37" xfId="47" applyNumberFormat="1" applyFont="1" applyFill="1" applyBorder="1" applyAlignment="1" applyProtection="1">
      <alignment shrinkToFit="1"/>
    </xf>
    <xf numFmtId="167" fontId="16" fillId="0" borderId="39" xfId="47" applyNumberFormat="1" applyFont="1" applyFill="1" applyBorder="1" applyAlignment="1" applyProtection="1">
      <alignment shrinkToFit="1"/>
    </xf>
    <xf numFmtId="167" fontId="16" fillId="0" borderId="42" xfId="47" applyNumberFormat="1" applyFont="1" applyFill="1" applyBorder="1" applyAlignment="1" applyProtection="1">
      <alignment shrinkToFit="1"/>
    </xf>
    <xf numFmtId="167" fontId="16" fillId="0" borderId="36" xfId="47" applyNumberFormat="1" applyFont="1" applyFill="1" applyBorder="1" applyAlignment="1" applyProtection="1">
      <alignment shrinkToFit="1"/>
    </xf>
    <xf numFmtId="167" fontId="16" fillId="0" borderId="34" xfId="47" applyNumberFormat="1" applyFont="1" applyFill="1" applyBorder="1" applyAlignment="1" applyProtection="1">
      <alignment shrinkToFit="1"/>
    </xf>
    <xf numFmtId="167" fontId="16" fillId="0" borderId="37" xfId="47" applyNumberFormat="1" applyFont="1" applyFill="1" applyBorder="1" applyAlignment="1" applyProtection="1">
      <alignment shrinkToFit="1"/>
    </xf>
    <xf numFmtId="167" fontId="16" fillId="0" borderId="46" xfId="47" applyNumberFormat="1" applyFont="1" applyFill="1" applyBorder="1" applyAlignment="1" applyProtection="1">
      <alignment shrinkToFit="1"/>
    </xf>
    <xf numFmtId="167" fontId="16" fillId="0" borderId="34" xfId="44" applyNumberFormat="1" applyFont="1" applyFill="1" applyBorder="1" applyAlignment="1" applyProtection="1">
      <alignment wrapText="1"/>
    </xf>
    <xf numFmtId="167" fontId="16" fillId="0" borderId="37" xfId="44" applyNumberFormat="1" applyFont="1" applyFill="1" applyBorder="1" applyAlignment="1" applyProtection="1">
      <alignment wrapText="1"/>
    </xf>
    <xf numFmtId="167" fontId="16" fillId="0" borderId="39" xfId="44" applyNumberFormat="1" applyFont="1" applyFill="1" applyBorder="1" applyAlignment="1" applyProtection="1">
      <alignment wrapText="1"/>
    </xf>
    <xf numFmtId="167" fontId="16" fillId="0" borderId="42" xfId="44" applyNumberFormat="1" applyFont="1" applyFill="1" applyBorder="1" applyAlignment="1" applyProtection="1">
      <alignment wrapText="1"/>
    </xf>
    <xf numFmtId="167" fontId="16" fillId="0" borderId="36" xfId="44" applyNumberFormat="1" applyFont="1" applyFill="1" applyBorder="1" applyAlignment="1" applyProtection="1">
      <alignment wrapText="1"/>
    </xf>
    <xf numFmtId="167" fontId="22" fillId="0" borderId="36" xfId="47" applyNumberFormat="1" applyFont="1" applyFill="1" applyBorder="1" applyAlignment="1" applyProtection="1">
      <alignment shrinkToFit="1"/>
    </xf>
    <xf numFmtId="167" fontId="22" fillId="0" borderId="39" xfId="47" applyNumberFormat="1" applyFont="1" applyFill="1" applyBorder="1" applyAlignment="1" applyProtection="1">
      <alignment shrinkToFit="1"/>
    </xf>
    <xf numFmtId="167" fontId="16" fillId="0" borderId="34" xfId="0" applyNumberFormat="1" applyFont="1" applyFill="1" applyBorder="1" applyAlignment="1" applyProtection="1">
      <protection locked="0"/>
    </xf>
    <xf numFmtId="167" fontId="16" fillId="0" borderId="34" xfId="47" applyNumberFormat="1" applyFont="1" applyFill="1" applyBorder="1" applyAlignment="1" applyProtection="1">
      <alignment horizontal="right" shrinkToFit="1"/>
    </xf>
    <xf numFmtId="167" fontId="19" fillId="0" borderId="1" xfId="14" applyNumberFormat="1" applyFont="1" applyFill="1" applyProtection="1"/>
    <xf numFmtId="0" fontId="16" fillId="0" borderId="38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7" fillId="0" borderId="39" xfId="32" applyNumberFormat="1" applyFont="1" applyFill="1" applyBorder="1" applyAlignment="1" applyProtection="1">
      <alignment horizont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5" fillId="0" borderId="34" xfId="32" applyNumberFormat="1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49" fontId="27" fillId="0" borderId="47" xfId="38" applyNumberFormat="1" applyFont="1" applyFill="1" applyBorder="1" applyProtection="1">
      <alignment horizontal="center"/>
    </xf>
    <xf numFmtId="0" fontId="30" fillId="0" borderId="36" xfId="36" applyNumberFormat="1" applyFont="1" applyFill="1" applyBorder="1" applyProtection="1">
      <alignment horizontal="left" wrapText="1"/>
    </xf>
    <xf numFmtId="166" fontId="22" fillId="0" borderId="34" xfId="0" applyNumberFormat="1" applyFont="1" applyFill="1" applyBorder="1" applyProtection="1">
      <protection locked="0"/>
    </xf>
    <xf numFmtId="4" fontId="22" fillId="0" borderId="45" xfId="0" applyNumberFormat="1" applyFont="1" applyFill="1" applyBorder="1" applyAlignment="1" applyProtection="1">
      <alignment wrapText="1"/>
      <protection locked="0"/>
    </xf>
    <xf numFmtId="49" fontId="27" fillId="0" borderId="51" xfId="46" applyNumberFormat="1" applyFont="1" applyFill="1" applyBorder="1" applyProtection="1">
      <alignment horizontal="center"/>
    </xf>
    <xf numFmtId="0" fontId="27" fillId="0" borderId="37" xfId="44" applyNumberFormat="1" applyFont="1" applyFill="1" applyBorder="1" applyProtection="1">
      <alignment horizontal="left" wrapText="1" indent="2"/>
    </xf>
    <xf numFmtId="166" fontId="22" fillId="0" borderId="37" xfId="0" applyNumberFormat="1" applyFont="1" applyFill="1" applyBorder="1" applyProtection="1">
      <protection locked="0"/>
    </xf>
    <xf numFmtId="4" fontId="16" fillId="0" borderId="52" xfId="0" applyNumberFormat="1" applyFont="1" applyFill="1" applyBorder="1" applyAlignment="1" applyProtection="1">
      <alignment wrapText="1"/>
      <protection locked="0"/>
    </xf>
    <xf numFmtId="49" fontId="18" fillId="0" borderId="38" xfId="46" applyNumberFormat="1" applyFont="1" applyFill="1" applyBorder="1" applyProtection="1">
      <alignment horizontal="center"/>
    </xf>
    <xf numFmtId="0" fontId="18" fillId="0" borderId="39" xfId="44" applyNumberFormat="1" applyFont="1" applyFill="1" applyBorder="1" applyProtection="1">
      <alignment horizontal="left" wrapText="1" indent="2"/>
    </xf>
    <xf numFmtId="166" fontId="22" fillId="0" borderId="39" xfId="0" applyNumberFormat="1" applyFont="1" applyFill="1" applyBorder="1" applyProtection="1">
      <protection locked="0"/>
    </xf>
    <xf numFmtId="4" fontId="16" fillId="0" borderId="40" xfId="0" applyNumberFormat="1" applyFont="1" applyFill="1" applyBorder="1" applyAlignment="1" applyProtection="1">
      <alignment wrapText="1"/>
      <protection locked="0"/>
    </xf>
    <xf numFmtId="49" fontId="18" fillId="0" borderId="41" xfId="46" applyNumberFormat="1" applyFont="1" applyFill="1" applyBorder="1" applyProtection="1">
      <alignment horizontal="center"/>
    </xf>
    <xf numFmtId="0" fontId="18" fillId="0" borderId="42" xfId="44" applyNumberFormat="1" applyFont="1" applyFill="1" applyBorder="1" applyProtection="1">
      <alignment horizontal="left" wrapText="1" indent="2"/>
    </xf>
    <xf numFmtId="166" fontId="22" fillId="0" borderId="42" xfId="0" applyNumberFormat="1" applyFont="1" applyFill="1" applyBorder="1" applyProtection="1">
      <protection locked="0"/>
    </xf>
    <xf numFmtId="4" fontId="16" fillId="0" borderId="43" xfId="0" applyNumberFormat="1" applyFont="1" applyFill="1" applyBorder="1" applyAlignment="1" applyProtection="1">
      <alignment wrapText="1"/>
      <protection locked="0"/>
    </xf>
    <xf numFmtId="49" fontId="18" fillId="0" borderId="47" xfId="46" applyNumberFormat="1" applyFont="1" applyFill="1" applyBorder="1" applyProtection="1">
      <alignment horizontal="center"/>
    </xf>
    <xf numFmtId="0" fontId="18" fillId="0" borderId="36" xfId="44" applyNumberFormat="1" applyFont="1" applyFill="1" applyBorder="1" applyProtection="1">
      <alignment horizontal="left" wrapText="1" indent="2"/>
    </xf>
    <xf numFmtId="166" fontId="22" fillId="0" borderId="36" xfId="0" applyNumberFormat="1" applyFont="1" applyFill="1" applyBorder="1" applyProtection="1">
      <protection locked="0"/>
    </xf>
    <xf numFmtId="4" fontId="16" fillId="0" borderId="48" xfId="0" applyNumberFormat="1" applyFont="1" applyFill="1" applyBorder="1" applyAlignment="1" applyProtection="1">
      <alignment wrapText="1"/>
      <protection locked="0"/>
    </xf>
    <xf numFmtId="49" fontId="18" fillId="0" borderId="44" xfId="46" applyNumberFormat="1" applyFont="1" applyFill="1" applyBorder="1" applyProtection="1">
      <alignment horizontal="center"/>
    </xf>
    <xf numFmtId="0" fontId="18" fillId="0" borderId="34" xfId="44" applyNumberFormat="1" applyFont="1" applyFill="1" applyBorder="1" applyProtection="1">
      <alignment horizontal="left" wrapText="1" indent="2"/>
    </xf>
    <xf numFmtId="4" fontId="16" fillId="0" borderId="45" xfId="0" applyNumberFormat="1" applyFont="1" applyFill="1" applyBorder="1" applyAlignment="1" applyProtection="1">
      <alignment wrapText="1"/>
      <protection locked="0"/>
    </xf>
    <xf numFmtId="49" fontId="18" fillId="0" borderId="51" xfId="46" applyNumberFormat="1" applyFont="1" applyFill="1" applyBorder="1" applyProtection="1">
      <alignment horizontal="center"/>
    </xf>
    <xf numFmtId="0" fontId="18" fillId="0" borderId="37" xfId="44" applyNumberFormat="1" applyFont="1" applyFill="1" applyBorder="1" applyProtection="1">
      <alignment horizontal="left" wrapText="1" indent="2"/>
    </xf>
    <xf numFmtId="49" fontId="18" fillId="0" borderId="53" xfId="46" applyNumberFormat="1" applyFont="1" applyFill="1" applyBorder="1" applyProtection="1">
      <alignment horizontal="center"/>
    </xf>
    <xf numFmtId="0" fontId="18" fillId="0" borderId="46" xfId="44" applyNumberFormat="1" applyFont="1" applyFill="1" applyBorder="1" applyProtection="1">
      <alignment horizontal="left" wrapText="1" indent="2"/>
    </xf>
    <xf numFmtId="166" fontId="22" fillId="0" borderId="46" xfId="0" applyNumberFormat="1" applyFont="1" applyFill="1" applyBorder="1" applyProtection="1">
      <protection locked="0"/>
    </xf>
    <xf numFmtId="4" fontId="16" fillId="0" borderId="54" xfId="0" applyNumberFormat="1" applyFont="1" applyFill="1" applyBorder="1" applyAlignment="1" applyProtection="1">
      <alignment wrapText="1"/>
      <protection locked="0"/>
    </xf>
    <xf numFmtId="4" fontId="0" fillId="0" borderId="45" xfId="0" applyNumberFormat="1" applyFont="1" applyFill="1" applyBorder="1" applyAlignment="1" applyProtection="1">
      <alignment wrapText="1"/>
      <protection locked="0"/>
    </xf>
    <xf numFmtId="49" fontId="18" fillId="0" borderId="36" xfId="46" applyNumberFormat="1" applyFont="1" applyFill="1" applyBorder="1" applyProtection="1">
      <alignment horizontal="center"/>
    </xf>
    <xf numFmtId="4" fontId="16" fillId="0" borderId="36" xfId="0" applyNumberFormat="1" applyFont="1" applyFill="1" applyBorder="1" applyAlignment="1" applyProtection="1">
      <alignment wrapText="1"/>
      <protection locked="0"/>
    </xf>
    <xf numFmtId="49" fontId="18" fillId="0" borderId="34" xfId="46" applyNumberFormat="1" applyFont="1" applyFill="1" applyBorder="1" applyProtection="1">
      <alignment horizontal="center"/>
    </xf>
    <xf numFmtId="4" fontId="16" fillId="0" borderId="34" xfId="0" applyNumberFormat="1" applyFont="1" applyFill="1" applyBorder="1" applyAlignment="1" applyProtection="1">
      <alignment wrapText="1"/>
      <protection locked="0"/>
    </xf>
    <xf numFmtId="49" fontId="18" fillId="0" borderId="37" xfId="46" applyNumberFormat="1" applyFont="1" applyFill="1" applyBorder="1" applyProtection="1">
      <alignment horizontal="center"/>
    </xf>
    <xf numFmtId="4" fontId="16" fillId="0" borderId="37" xfId="0" applyNumberFormat="1" applyFont="1" applyFill="1" applyBorder="1" applyAlignment="1" applyProtection="1">
      <alignment wrapText="1"/>
      <protection locked="0"/>
    </xf>
    <xf numFmtId="49" fontId="27" fillId="0" borderId="36" xfId="46" applyNumberFormat="1" applyFont="1" applyFill="1" applyBorder="1" applyProtection="1">
      <alignment horizontal="center"/>
    </xf>
    <xf numFmtId="0" fontId="27" fillId="0" borderId="36" xfId="44" applyNumberFormat="1" applyFont="1" applyFill="1" applyBorder="1" applyProtection="1">
      <alignment horizontal="left" wrapText="1" indent="2"/>
    </xf>
    <xf numFmtId="49" fontId="27" fillId="0" borderId="38" xfId="46" applyNumberFormat="1" applyFont="1" applyFill="1" applyBorder="1" applyProtection="1">
      <alignment horizontal="center"/>
    </xf>
    <xf numFmtId="0" fontId="27" fillId="0" borderId="39" xfId="44" applyNumberFormat="1" applyFont="1" applyFill="1" applyBorder="1" applyProtection="1">
      <alignment horizontal="left" wrapText="1" indent="2"/>
    </xf>
    <xf numFmtId="0" fontId="31" fillId="0" borderId="36" xfId="44" applyNumberFormat="1" applyFont="1" applyFill="1" applyBorder="1" applyProtection="1">
      <alignment horizontal="left" wrapText="1" indent="2"/>
    </xf>
    <xf numFmtId="1" fontId="18" fillId="0" borderId="44" xfId="42" applyNumberFormat="1" applyFont="1" applyFill="1" applyBorder="1" applyAlignment="1" applyProtection="1">
      <alignment horizontal="center" vertical="center" shrinkToFit="1"/>
    </xf>
    <xf numFmtId="1" fontId="18" fillId="0" borderId="34" xfId="42" applyNumberFormat="1" applyFont="1" applyFill="1" applyBorder="1" applyAlignment="1" applyProtection="1">
      <alignment horizontal="left" vertical="center" wrapText="1" shrinkToFit="1"/>
    </xf>
    <xf numFmtId="49" fontId="18" fillId="0" borderId="49" xfId="46" applyNumberFormat="1" applyFont="1" applyFill="1" applyBorder="1" applyProtection="1">
      <alignment horizontal="center"/>
    </xf>
    <xf numFmtId="4" fontId="16" fillId="0" borderId="50" xfId="0" applyNumberFormat="1" applyFont="1" applyFill="1" applyBorder="1" applyAlignment="1" applyProtection="1">
      <alignment wrapText="1"/>
      <protection locked="0"/>
    </xf>
    <xf numFmtId="49" fontId="18" fillId="0" borderId="1" xfId="30" applyNumberFormat="1" applyFont="1" applyFill="1" applyBorder="1" applyProtection="1">
      <alignment horizontal="center" vertical="top" wrapText="1"/>
    </xf>
    <xf numFmtId="0" fontId="15" fillId="0" borderId="1" xfId="31" applyNumberFormat="1" applyFont="1" applyFill="1" applyBorder="1" applyProtection="1"/>
    <xf numFmtId="4" fontId="16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43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55" xfId="0" applyNumberFormat="1" applyFont="1" applyFill="1" applyBorder="1" applyAlignment="1" applyProtection="1">
      <alignment wrapText="1"/>
      <protection locked="0"/>
    </xf>
    <xf numFmtId="0" fontId="16" fillId="0" borderId="57" xfId="0" applyFont="1" applyFill="1" applyBorder="1" applyAlignment="1">
      <alignment horizontal="left" vertical="center" wrapText="1"/>
    </xf>
    <xf numFmtId="0" fontId="16" fillId="0" borderId="50" xfId="0" applyFont="1" applyFill="1" applyBorder="1" applyAlignment="1">
      <alignment horizontal="left" vertical="center" wrapText="1"/>
    </xf>
    <xf numFmtId="0" fontId="16" fillId="0" borderId="58" xfId="0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 applyProtection="1">
      <alignment horizontal="center" wrapText="1"/>
      <protection locked="0"/>
    </xf>
    <xf numFmtId="4" fontId="16" fillId="0" borderId="36" xfId="0" applyNumberFormat="1" applyFont="1" applyFill="1" applyBorder="1" applyAlignment="1" applyProtection="1">
      <alignment horizontal="center" wrapText="1"/>
      <protection locked="0"/>
    </xf>
    <xf numFmtId="4" fontId="16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1" xfId="2" applyNumberFormat="1" applyFont="1" applyFill="1" applyAlignment="1" applyProtection="1">
      <alignment horizontal="center"/>
    </xf>
    <xf numFmtId="4" fontId="16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55" xfId="0" applyNumberFormat="1" applyFont="1" applyFill="1" applyBorder="1" applyAlignment="1" applyProtection="1">
      <alignment horizontal="left" wrapText="1"/>
      <protection locked="0"/>
    </xf>
    <xf numFmtId="4" fontId="16" fillId="0" borderId="56" xfId="0" applyNumberFormat="1" applyFont="1" applyFill="1" applyBorder="1" applyAlignment="1" applyProtection="1">
      <alignment horizontal="left" wrapText="1"/>
      <protection locked="0"/>
    </xf>
    <xf numFmtId="4" fontId="15" fillId="19" borderId="1" xfId="1" applyNumberFormat="1" applyFont="1" applyFill="1" applyProtection="1"/>
    <xf numFmtId="0" fontId="16" fillId="19" borderId="1" xfId="0" applyFont="1" applyFill="1" applyBorder="1" applyAlignment="1">
      <alignment horizontal="center" vertical="center" wrapText="1"/>
    </xf>
    <xf numFmtId="0" fontId="17" fillId="19" borderId="39" xfId="0" applyFont="1" applyFill="1" applyBorder="1" applyAlignment="1">
      <alignment horizontal="center" vertical="center" wrapText="1"/>
    </xf>
    <xf numFmtId="0" fontId="17" fillId="19" borderId="34" xfId="0" applyFont="1" applyFill="1" applyBorder="1" applyAlignment="1">
      <alignment horizontal="center" vertical="center" wrapText="1"/>
    </xf>
    <xf numFmtId="167" fontId="22" fillId="19" borderId="36" xfId="39" applyNumberFormat="1" applyFont="1" applyFill="1" applyBorder="1" applyAlignment="1" applyProtection="1">
      <alignment shrinkToFit="1"/>
    </xf>
    <xf numFmtId="167" fontId="22" fillId="19" borderId="37" xfId="47" applyNumberFormat="1" applyFont="1" applyFill="1" applyBorder="1" applyAlignment="1" applyProtection="1">
      <alignment shrinkToFit="1"/>
    </xf>
    <xf numFmtId="167" fontId="16" fillId="19" borderId="39" xfId="47" applyNumberFormat="1" applyFont="1" applyFill="1" applyBorder="1" applyAlignment="1" applyProtection="1">
      <alignment shrinkToFit="1"/>
    </xf>
    <xf numFmtId="167" fontId="16" fillId="19" borderId="42" xfId="47" applyNumberFormat="1" applyFont="1" applyFill="1" applyBorder="1" applyAlignment="1" applyProtection="1">
      <alignment shrinkToFit="1"/>
    </xf>
    <xf numFmtId="167" fontId="16" fillId="19" borderId="36" xfId="47" applyNumberFormat="1" applyFont="1" applyFill="1" applyBorder="1" applyAlignment="1" applyProtection="1">
      <alignment shrinkToFit="1"/>
    </xf>
    <xf numFmtId="167" fontId="16" fillId="19" borderId="34" xfId="47" applyNumberFormat="1" applyFont="1" applyFill="1" applyBorder="1" applyAlignment="1" applyProtection="1">
      <alignment shrinkToFit="1"/>
    </xf>
    <xf numFmtId="167" fontId="16" fillId="19" borderId="37" xfId="47" applyNumberFormat="1" applyFont="1" applyFill="1" applyBorder="1" applyAlignment="1" applyProtection="1">
      <alignment shrinkToFit="1"/>
    </xf>
    <xf numFmtId="167" fontId="16" fillId="19" borderId="46" xfId="47" applyNumberFormat="1" applyFont="1" applyFill="1" applyBorder="1" applyAlignment="1" applyProtection="1">
      <alignment shrinkToFit="1"/>
    </xf>
    <xf numFmtId="167" fontId="16" fillId="19" borderId="34" xfId="44" applyNumberFormat="1" applyFont="1" applyFill="1" applyBorder="1" applyAlignment="1" applyProtection="1">
      <alignment wrapText="1"/>
    </xf>
    <xf numFmtId="167" fontId="16" fillId="19" borderId="37" xfId="44" applyNumberFormat="1" applyFont="1" applyFill="1" applyBorder="1" applyAlignment="1" applyProtection="1">
      <alignment wrapText="1"/>
    </xf>
    <xf numFmtId="167" fontId="16" fillId="19" borderId="39" xfId="44" applyNumberFormat="1" applyFont="1" applyFill="1" applyBorder="1" applyAlignment="1" applyProtection="1">
      <alignment wrapText="1"/>
    </xf>
    <xf numFmtId="167" fontId="16" fillId="19" borderId="42" xfId="44" applyNumberFormat="1" applyFont="1" applyFill="1" applyBorder="1" applyAlignment="1" applyProtection="1">
      <alignment wrapText="1"/>
    </xf>
    <xf numFmtId="167" fontId="16" fillId="19" borderId="36" xfId="44" applyNumberFormat="1" applyFont="1" applyFill="1" applyBorder="1" applyAlignment="1" applyProtection="1">
      <alignment wrapText="1"/>
    </xf>
    <xf numFmtId="167" fontId="22" fillId="19" borderId="36" xfId="47" applyNumberFormat="1" applyFont="1" applyFill="1" applyBorder="1" applyAlignment="1" applyProtection="1">
      <alignment shrinkToFit="1"/>
    </xf>
    <xf numFmtId="167" fontId="22" fillId="19" borderId="39" xfId="47" applyNumberFormat="1" applyFont="1" applyFill="1" applyBorder="1" applyAlignment="1" applyProtection="1">
      <alignment shrinkToFit="1"/>
    </xf>
    <xf numFmtId="167" fontId="16" fillId="19" borderId="34" xfId="0" applyNumberFormat="1" applyFont="1" applyFill="1" applyBorder="1" applyAlignment="1" applyProtection="1">
      <protection locked="0"/>
    </xf>
    <xf numFmtId="167" fontId="16" fillId="19" borderId="34" xfId="47" applyNumberFormat="1" applyFont="1" applyFill="1" applyBorder="1" applyAlignment="1" applyProtection="1">
      <alignment horizontal="right" shrinkToFit="1"/>
    </xf>
    <xf numFmtId="167" fontId="19" fillId="19" borderId="1" xfId="14" applyNumberFormat="1" applyFont="1" applyFill="1" applyProtection="1"/>
    <xf numFmtId="0" fontId="0" fillId="19" borderId="0" xfId="0" applyFont="1" applyFill="1" applyProtection="1">
      <protection locked="0"/>
    </xf>
    <xf numFmtId="0" fontId="32" fillId="0" borderId="31" xfId="0" applyFont="1" applyBorder="1" applyAlignment="1">
      <alignment horizontal="justify" vertical="center" wrapText="1"/>
    </xf>
    <xf numFmtId="0" fontId="32" fillId="0" borderId="59" xfId="0" applyFont="1" applyBorder="1" applyAlignment="1">
      <alignment horizontal="justify" vertical="center" wrapText="1"/>
    </xf>
    <xf numFmtId="0" fontId="33" fillId="0" borderId="0" xfId="0" applyFont="1" applyAlignment="1">
      <alignment horizontal="justify" vertical="center"/>
    </xf>
    <xf numFmtId="4" fontId="16" fillId="0" borderId="57" xfId="0" applyNumberFormat="1" applyFont="1" applyFill="1" applyBorder="1" applyAlignment="1" applyProtection="1">
      <alignment wrapText="1"/>
      <protection locked="0"/>
    </xf>
    <xf numFmtId="0" fontId="1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</cellXfs>
  <cellStyles count="193">
    <cellStyle name="20% - Акцент1 2" xfId="144"/>
    <cellStyle name="20% - Акцент1 3" xfId="145"/>
    <cellStyle name="20% - Акцент1 4" xfId="146"/>
    <cellStyle name="20% - Акцент2 2" xfId="147"/>
    <cellStyle name="20% - Акцент2 3" xfId="148"/>
    <cellStyle name="20% - Акцент2 4" xfId="149"/>
    <cellStyle name="20% - Акцент3 2" xfId="150"/>
    <cellStyle name="20% - Акцент3 3" xfId="151"/>
    <cellStyle name="20% - Акцент3 4" xfId="152"/>
    <cellStyle name="20% - Акцент4 2" xfId="153"/>
    <cellStyle name="20% - Акцент4 3" xfId="154"/>
    <cellStyle name="20% - Акцент4 4" xfId="155"/>
    <cellStyle name="20% - Акцент5 2" xfId="156"/>
    <cellStyle name="20% - Акцент5 3" xfId="157"/>
    <cellStyle name="20% - Акцент5 4" xfId="158"/>
    <cellStyle name="20% - Акцент6 2" xfId="159"/>
    <cellStyle name="20% - Акцент6 3" xfId="160"/>
    <cellStyle name="20% - Акцент6 4" xfId="161"/>
    <cellStyle name="40% - Акцент1 2" xfId="162"/>
    <cellStyle name="40% - Акцент1 3" xfId="163"/>
    <cellStyle name="40% - Акцент1 4" xfId="164"/>
    <cellStyle name="40% - Акцент2 2" xfId="165"/>
    <cellStyle name="40% - Акцент2 3" xfId="166"/>
    <cellStyle name="40% - Акцент2 4" xfId="167"/>
    <cellStyle name="40% - Акцент3 2" xfId="168"/>
    <cellStyle name="40% - Акцент3 3" xfId="169"/>
    <cellStyle name="40% - Акцент3 4" xfId="170"/>
    <cellStyle name="40% - Акцент4 2" xfId="171"/>
    <cellStyle name="40% - Акцент4 3" xfId="172"/>
    <cellStyle name="40% - Акцент4 4" xfId="173"/>
    <cellStyle name="40% - Акцент5 2" xfId="174"/>
    <cellStyle name="40% - Акцент5 3" xfId="175"/>
    <cellStyle name="40% - Акцент5 4" xfId="176"/>
    <cellStyle name="40% - Акцент6 2" xfId="177"/>
    <cellStyle name="40% - Акцент6 3" xfId="178"/>
    <cellStyle name="40% - Акцент6 4" xfId="179"/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Название 2" xfId="180"/>
    <cellStyle name="Обычный" xfId="0" builtinId="0"/>
    <cellStyle name="Обычный 2" xfId="142"/>
    <cellStyle name="Обычный 3" xfId="181"/>
    <cellStyle name="Обычный 4" xfId="182"/>
    <cellStyle name="Обычный 5" xfId="183"/>
    <cellStyle name="Обычный 6" xfId="184"/>
    <cellStyle name="Обычный 7" xfId="185"/>
    <cellStyle name="Обычный 8" xfId="186"/>
    <cellStyle name="Обычный 9" xfId="143"/>
    <cellStyle name="Примечание 2" xfId="187"/>
    <cellStyle name="Примечание 3" xfId="188"/>
    <cellStyle name="Примечание 4" xfId="189"/>
    <cellStyle name="Примечание 5" xfId="190"/>
    <cellStyle name="Процентный 2" xfId="191"/>
    <cellStyle name="Финансовый 2" xfId="19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8"/>
  <sheetViews>
    <sheetView tabSelected="1" zoomScale="90" zoomScaleNormal="90" zoomScaleSheetLayoutView="100" workbookViewId="0">
      <pane xSplit="1" topLeftCell="B1" activePane="topRight" state="frozen"/>
      <selection pane="topRight" activeCell="O25" sqref="O25"/>
    </sheetView>
  </sheetViews>
  <sheetFormatPr defaultColWidth="9.140625" defaultRowHeight="15" x14ac:dyDescent="0.25"/>
  <cols>
    <col min="1" max="1" width="24" style="6" customWidth="1"/>
    <col min="2" max="2" width="33" style="6" customWidth="1"/>
    <col min="3" max="8" width="17.42578125" style="6" customWidth="1"/>
    <col min="9" max="9" width="17.42578125" style="126" hidden="1" customWidth="1"/>
    <col min="10" max="10" width="17.42578125" style="6" hidden="1" customWidth="1"/>
    <col min="11" max="11" width="17.7109375" style="6" customWidth="1"/>
    <col min="12" max="12" width="22.85546875" style="6" customWidth="1"/>
    <col min="13" max="14" width="12.5703125" style="9" bestFit="1" customWidth="1"/>
    <col min="15" max="15" width="85.140625" style="8" customWidth="1"/>
    <col min="16" max="16" width="9.140625" style="6"/>
    <col min="17" max="17" width="12" style="6" customWidth="1"/>
    <col min="18" max="16384" width="9.140625" style="6"/>
  </cols>
  <sheetData>
    <row r="1" spans="1:15" ht="16.5" customHeight="1" x14ac:dyDescent="0.25">
      <c r="A1" s="1"/>
      <c r="B1" s="1"/>
      <c r="C1" s="10"/>
      <c r="D1" s="10"/>
      <c r="E1" s="10"/>
      <c r="F1" s="10"/>
      <c r="G1" s="10"/>
      <c r="H1" s="10"/>
      <c r="I1" s="104"/>
      <c r="J1" s="10"/>
      <c r="K1" s="1"/>
      <c r="L1" s="1"/>
    </row>
    <row r="2" spans="1:15" ht="31.5" customHeight="1" x14ac:dyDescent="0.25">
      <c r="A2" s="100" t="s">
        <v>347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2.95" customHeight="1" thickBot="1" x14ac:dyDescent="0.3">
      <c r="A3" s="2"/>
      <c r="B3" s="2"/>
      <c r="C3" s="2"/>
      <c r="D3" s="2"/>
      <c r="E3" s="2"/>
      <c r="F3" s="2"/>
      <c r="G3" s="2"/>
      <c r="H3" s="2"/>
      <c r="I3" s="105"/>
      <c r="J3" s="2"/>
      <c r="K3" s="86"/>
      <c r="L3" s="87"/>
    </row>
    <row r="4" spans="1:15" ht="89.25" customHeight="1" x14ac:dyDescent="0.25">
      <c r="A4" s="31" t="s">
        <v>222</v>
      </c>
      <c r="B4" s="32" t="s">
        <v>216</v>
      </c>
      <c r="C4" s="11" t="s">
        <v>348</v>
      </c>
      <c r="D4" s="11" t="s">
        <v>354</v>
      </c>
      <c r="E4" s="11" t="s">
        <v>364</v>
      </c>
      <c r="F4" s="11" t="s">
        <v>363</v>
      </c>
      <c r="G4" s="11" t="s">
        <v>365</v>
      </c>
      <c r="H4" s="11" t="s">
        <v>366</v>
      </c>
      <c r="I4" s="106" t="s">
        <v>318</v>
      </c>
      <c r="J4" s="11" t="s">
        <v>291</v>
      </c>
      <c r="K4" s="11" t="s">
        <v>371</v>
      </c>
      <c r="L4" s="33" t="s">
        <v>223</v>
      </c>
      <c r="M4" s="34" t="s">
        <v>224</v>
      </c>
      <c r="N4" s="34" t="s">
        <v>225</v>
      </c>
      <c r="O4" s="35" t="s">
        <v>226</v>
      </c>
    </row>
    <row r="5" spans="1:15" s="7" customFormat="1" ht="19.5" customHeight="1" x14ac:dyDescent="0.25">
      <c r="A5" s="36">
        <v>1</v>
      </c>
      <c r="B5" s="37">
        <v>2</v>
      </c>
      <c r="C5" s="12">
        <v>3</v>
      </c>
      <c r="D5" s="12"/>
      <c r="E5" s="12"/>
      <c r="F5" s="12"/>
      <c r="G5" s="12"/>
      <c r="H5" s="12"/>
      <c r="I5" s="107"/>
      <c r="J5" s="12"/>
      <c r="K5" s="12"/>
      <c r="L5" s="38"/>
      <c r="M5" s="39"/>
      <c r="N5" s="39"/>
      <c r="O5" s="40">
        <v>8</v>
      </c>
    </row>
    <row r="6" spans="1:15" s="4" customFormat="1" ht="18.75" customHeight="1" x14ac:dyDescent="0.25">
      <c r="A6" s="41"/>
      <c r="B6" s="42" t="s">
        <v>217</v>
      </c>
      <c r="C6" s="13">
        <f t="shared" ref="C6:L6" si="0">C7+C102</f>
        <v>2472414.0870599998</v>
      </c>
      <c r="D6" s="13">
        <f t="shared" si="0"/>
        <v>2490209.1910799998</v>
      </c>
      <c r="E6" s="13">
        <f t="shared" si="0"/>
        <v>2500966.9527900005</v>
      </c>
      <c r="F6" s="13">
        <f t="shared" si="0"/>
        <v>2608608.0670300005</v>
      </c>
      <c r="G6" s="13">
        <f t="shared" si="0"/>
        <v>2700899.2895300006</v>
      </c>
      <c r="H6" s="13">
        <f t="shared" si="0"/>
        <v>2608644.8347399998</v>
      </c>
      <c r="I6" s="108">
        <f t="shared" si="0"/>
        <v>2633757.8595099999</v>
      </c>
      <c r="J6" s="13">
        <f t="shared" si="0"/>
        <v>2612214.5884100003</v>
      </c>
      <c r="K6" s="13">
        <f t="shared" si="0"/>
        <v>2626684.1658700006</v>
      </c>
      <c r="L6" s="13">
        <f t="shared" si="0"/>
        <v>2656906.6470300006</v>
      </c>
      <c r="M6" s="43">
        <f>L6/C6</f>
        <v>1.0746204128732273</v>
      </c>
      <c r="N6" s="43">
        <f>L6/K6</f>
        <v>1.0115059440920602</v>
      </c>
      <c r="O6" s="44"/>
    </row>
    <row r="7" spans="1:15" s="4" customFormat="1" ht="24" thickBot="1" x14ac:dyDescent="0.3">
      <c r="A7" s="45" t="s">
        <v>1</v>
      </c>
      <c r="B7" s="46" t="s">
        <v>0</v>
      </c>
      <c r="C7" s="14">
        <f t="shared" ref="C7:L7" si="1">C8+C14+C24+C33+C41+C48+C55+C71+C78+C84+C94+C97</f>
        <v>1076956.5</v>
      </c>
      <c r="D7" s="14">
        <f t="shared" si="1"/>
        <v>1076956.5</v>
      </c>
      <c r="E7" s="14">
        <f t="shared" si="1"/>
        <v>1076956.5</v>
      </c>
      <c r="F7" s="14">
        <f t="shared" si="1"/>
        <v>1108111.68506</v>
      </c>
      <c r="G7" s="14">
        <f t="shared" si="1"/>
        <v>1108111.68506</v>
      </c>
      <c r="H7" s="14">
        <f t="shared" si="1"/>
        <v>1108111.68506</v>
      </c>
      <c r="I7" s="109">
        <f t="shared" si="1"/>
        <v>1072111.68506</v>
      </c>
      <c r="J7" s="14">
        <f t="shared" si="1"/>
        <v>1050966.5</v>
      </c>
      <c r="K7" s="14">
        <f t="shared" si="1"/>
        <v>1108111.68506</v>
      </c>
      <c r="L7" s="14">
        <f t="shared" si="1"/>
        <v>1148283.1052700002</v>
      </c>
      <c r="M7" s="47">
        <f>L7/C7</f>
        <v>1.0662297922618047</v>
      </c>
      <c r="N7" s="43">
        <f t="shared" ref="N7:N73" si="2">L7/K7</f>
        <v>1.0362521402414639</v>
      </c>
      <c r="O7" s="131"/>
    </row>
    <row r="8" spans="1:15" ht="15.75" x14ac:dyDescent="0.25">
      <c r="A8" s="49" t="s">
        <v>3</v>
      </c>
      <c r="B8" s="50" t="s">
        <v>2</v>
      </c>
      <c r="C8" s="15">
        <f t="shared" ref="C8:L8" si="3">C9</f>
        <v>915116</v>
      </c>
      <c r="D8" s="15">
        <f t="shared" si="3"/>
        <v>915116</v>
      </c>
      <c r="E8" s="15">
        <f t="shared" si="3"/>
        <v>915116</v>
      </c>
      <c r="F8" s="15">
        <f t="shared" si="3"/>
        <v>915116</v>
      </c>
      <c r="G8" s="15">
        <f t="shared" si="3"/>
        <v>915116</v>
      </c>
      <c r="H8" s="15">
        <f>H9</f>
        <v>915116</v>
      </c>
      <c r="I8" s="110">
        <f>I9</f>
        <v>879116</v>
      </c>
      <c r="J8" s="15">
        <f t="shared" si="3"/>
        <v>879116</v>
      </c>
      <c r="K8" s="15">
        <f t="shared" si="3"/>
        <v>915116</v>
      </c>
      <c r="L8" s="15">
        <f t="shared" si="3"/>
        <v>929578.45984999998</v>
      </c>
      <c r="M8" s="51">
        <f>L8/C8</f>
        <v>1.0158039634865963</v>
      </c>
      <c r="N8" s="43">
        <f t="shared" si="2"/>
        <v>1.0158039634865963</v>
      </c>
      <c r="O8" s="102" t="s">
        <v>372</v>
      </c>
    </row>
    <row r="9" spans="1:15" ht="81" customHeight="1" thickBot="1" x14ac:dyDescent="0.3">
      <c r="A9" s="53" t="s">
        <v>5</v>
      </c>
      <c r="B9" s="54" t="s">
        <v>4</v>
      </c>
      <c r="C9" s="16">
        <v>915116</v>
      </c>
      <c r="D9" s="16">
        <f>C9</f>
        <v>915116</v>
      </c>
      <c r="E9" s="16">
        <f>D9</f>
        <v>915116</v>
      </c>
      <c r="F9" s="16">
        <f>E9</f>
        <v>915116</v>
      </c>
      <c r="G9" s="16">
        <f>F9</f>
        <v>915116</v>
      </c>
      <c r="H9" s="16">
        <f>G9</f>
        <v>915116</v>
      </c>
      <c r="I9" s="111">
        <f>H9-36000</f>
        <v>879116</v>
      </c>
      <c r="J9" s="16">
        <f>I9</f>
        <v>879116</v>
      </c>
      <c r="K9" s="16">
        <f>H9</f>
        <v>915116</v>
      </c>
      <c r="L9" s="16">
        <v>929578.45984999998</v>
      </c>
      <c r="M9" s="55">
        <f>L9/C9</f>
        <v>1.0158039634865963</v>
      </c>
      <c r="N9" s="43">
        <f t="shared" si="2"/>
        <v>1.0158039634865963</v>
      </c>
      <c r="O9" s="103"/>
    </row>
    <row r="10" spans="1:15" ht="91.5" hidden="1" thickBot="1" x14ac:dyDescent="0.3">
      <c r="A10" s="57" t="s">
        <v>7</v>
      </c>
      <c r="B10" s="58" t="s">
        <v>6</v>
      </c>
      <c r="C10" s="17">
        <v>523788.92099999997</v>
      </c>
      <c r="D10" s="17">
        <v>523788.92099999997</v>
      </c>
      <c r="E10" s="17">
        <v>523788.92099999997</v>
      </c>
      <c r="F10" s="17">
        <v>523788.92099999997</v>
      </c>
      <c r="G10" s="17">
        <f>F10</f>
        <v>523788.92099999997</v>
      </c>
      <c r="H10" s="17"/>
      <c r="I10" s="112"/>
      <c r="J10" s="17"/>
      <c r="K10" s="17"/>
      <c r="L10" s="17"/>
      <c r="M10" s="59">
        <f>L10/C10</f>
        <v>0</v>
      </c>
      <c r="N10" s="43" t="e">
        <f t="shared" si="2"/>
        <v>#DIV/0!</v>
      </c>
      <c r="O10" s="60"/>
    </row>
    <row r="11" spans="1:15" ht="96.75" hidden="1" customHeight="1" x14ac:dyDescent="0.3">
      <c r="A11" s="61" t="s">
        <v>9</v>
      </c>
      <c r="B11" s="62" t="s">
        <v>8</v>
      </c>
      <c r="C11" s="18">
        <v>3440</v>
      </c>
      <c r="D11" s="18">
        <v>3440</v>
      </c>
      <c r="E11" s="18">
        <v>3440</v>
      </c>
      <c r="F11" s="18">
        <v>3440</v>
      </c>
      <c r="G11" s="17">
        <f t="shared" ref="G11:G13" si="4">F11</f>
        <v>3440</v>
      </c>
      <c r="H11" s="17"/>
      <c r="I11" s="112"/>
      <c r="J11" s="18"/>
      <c r="K11" s="18"/>
      <c r="L11" s="18"/>
      <c r="M11" s="43">
        <f>L11/C11</f>
        <v>0</v>
      </c>
      <c r="N11" s="43" t="e">
        <f t="shared" si="2"/>
        <v>#DIV/0!</v>
      </c>
      <c r="O11" s="63"/>
    </row>
    <row r="12" spans="1:15" ht="57.75" hidden="1" thickBot="1" x14ac:dyDescent="0.3">
      <c r="A12" s="61" t="s">
        <v>11</v>
      </c>
      <c r="B12" s="62" t="s">
        <v>10</v>
      </c>
      <c r="C12" s="18">
        <v>2420</v>
      </c>
      <c r="D12" s="18">
        <v>2420</v>
      </c>
      <c r="E12" s="18">
        <v>2420</v>
      </c>
      <c r="F12" s="18">
        <v>2420</v>
      </c>
      <c r="G12" s="17">
        <f t="shared" si="4"/>
        <v>2420</v>
      </c>
      <c r="H12" s="17"/>
      <c r="I12" s="112"/>
      <c r="J12" s="18"/>
      <c r="K12" s="18"/>
      <c r="L12" s="18"/>
      <c r="M12" s="43">
        <f>L12/C12</f>
        <v>0</v>
      </c>
      <c r="N12" s="43" t="e">
        <f t="shared" si="2"/>
        <v>#DIV/0!</v>
      </c>
      <c r="O12" s="63"/>
    </row>
    <row r="13" spans="1:15" ht="114" hidden="1" thickBot="1" x14ac:dyDescent="0.3">
      <c r="A13" s="64" t="s">
        <v>13</v>
      </c>
      <c r="B13" s="65" t="s">
        <v>12</v>
      </c>
      <c r="C13" s="19">
        <v>401</v>
      </c>
      <c r="D13" s="19">
        <v>401</v>
      </c>
      <c r="E13" s="19">
        <v>401</v>
      </c>
      <c r="F13" s="19">
        <v>401</v>
      </c>
      <c r="G13" s="17">
        <f t="shared" si="4"/>
        <v>401</v>
      </c>
      <c r="H13" s="20"/>
      <c r="I13" s="115"/>
      <c r="J13" s="19"/>
      <c r="K13" s="19"/>
      <c r="L13" s="19"/>
      <c r="M13" s="47">
        <f>L13/C13</f>
        <v>0</v>
      </c>
      <c r="N13" s="43" t="e">
        <f t="shared" si="2"/>
        <v>#DIV/0!</v>
      </c>
      <c r="O13" s="48"/>
    </row>
    <row r="14" spans="1:15" ht="45.75" x14ac:dyDescent="0.25">
      <c r="A14" s="49" t="s">
        <v>15</v>
      </c>
      <c r="B14" s="50" t="s">
        <v>14</v>
      </c>
      <c r="C14" s="15">
        <f t="shared" ref="C14:L14" si="5">C15</f>
        <v>20350</v>
      </c>
      <c r="D14" s="15">
        <f t="shared" si="5"/>
        <v>20350</v>
      </c>
      <c r="E14" s="15">
        <f t="shared" si="5"/>
        <v>20350</v>
      </c>
      <c r="F14" s="15">
        <f t="shared" si="5"/>
        <v>20350</v>
      </c>
      <c r="G14" s="15">
        <f t="shared" si="5"/>
        <v>20350</v>
      </c>
      <c r="H14" s="15">
        <f>H15</f>
        <v>20350</v>
      </c>
      <c r="I14" s="110">
        <f>I15</f>
        <v>20350</v>
      </c>
      <c r="J14" s="15">
        <f t="shared" si="5"/>
        <v>20350</v>
      </c>
      <c r="K14" s="15">
        <f t="shared" si="5"/>
        <v>21630</v>
      </c>
      <c r="L14" s="15">
        <f t="shared" si="5"/>
        <v>23622.719720000001</v>
      </c>
      <c r="M14" s="51">
        <f>L14/C14</f>
        <v>1.1608216078624078</v>
      </c>
      <c r="N14" s="43">
        <f t="shared" si="2"/>
        <v>1.0921275876098013</v>
      </c>
      <c r="O14" s="98" t="s">
        <v>274</v>
      </c>
    </row>
    <row r="15" spans="1:15" ht="35.25" thickBot="1" x14ac:dyDescent="0.3">
      <c r="A15" s="53" t="s">
        <v>17</v>
      </c>
      <c r="B15" s="54" t="s">
        <v>16</v>
      </c>
      <c r="C15" s="16">
        <v>20350</v>
      </c>
      <c r="D15" s="16">
        <f t="shared" ref="D15:I15" si="6">C15</f>
        <v>20350</v>
      </c>
      <c r="E15" s="16">
        <f t="shared" si="6"/>
        <v>20350</v>
      </c>
      <c r="F15" s="16">
        <f t="shared" si="6"/>
        <v>20350</v>
      </c>
      <c r="G15" s="16">
        <f t="shared" si="6"/>
        <v>20350</v>
      </c>
      <c r="H15" s="16">
        <f t="shared" si="6"/>
        <v>20350</v>
      </c>
      <c r="I15" s="111">
        <f t="shared" si="6"/>
        <v>20350</v>
      </c>
      <c r="J15" s="16">
        <f>I15</f>
        <v>20350</v>
      </c>
      <c r="K15" s="16">
        <v>21630</v>
      </c>
      <c r="L15" s="16">
        <v>23622.719720000001</v>
      </c>
      <c r="M15" s="55">
        <f>L15/C15</f>
        <v>1.1608216078624078</v>
      </c>
      <c r="N15" s="43">
        <f t="shared" si="2"/>
        <v>1.0921275876098013</v>
      </c>
      <c r="O15" s="99"/>
    </row>
    <row r="16" spans="1:15" ht="91.5" hidden="1" thickBot="1" x14ac:dyDescent="0.3">
      <c r="A16" s="57" t="s">
        <v>19</v>
      </c>
      <c r="B16" s="58" t="s">
        <v>18</v>
      </c>
      <c r="C16" s="17">
        <v>5000</v>
      </c>
      <c r="D16" s="17">
        <v>5000</v>
      </c>
      <c r="E16" s="17">
        <v>5000</v>
      </c>
      <c r="F16" s="17">
        <v>5000</v>
      </c>
      <c r="G16" s="17">
        <v>5000</v>
      </c>
      <c r="H16" s="17"/>
      <c r="I16" s="112"/>
      <c r="J16" s="17">
        <v>5000</v>
      </c>
      <c r="K16" s="17">
        <v>5000</v>
      </c>
      <c r="L16" s="17">
        <v>5000</v>
      </c>
      <c r="M16" s="59">
        <f>L16/C16</f>
        <v>1</v>
      </c>
      <c r="N16" s="43">
        <f t="shared" si="2"/>
        <v>1</v>
      </c>
      <c r="O16" s="60"/>
    </row>
    <row r="17" spans="1:15" ht="93" hidden="1" customHeight="1" x14ac:dyDescent="0.3">
      <c r="A17" s="61" t="s">
        <v>21</v>
      </c>
      <c r="B17" s="62" t="s">
        <v>20</v>
      </c>
      <c r="C17" s="18">
        <v>5000</v>
      </c>
      <c r="D17" s="18">
        <v>5000</v>
      </c>
      <c r="E17" s="18">
        <v>5000</v>
      </c>
      <c r="F17" s="18">
        <v>5000</v>
      </c>
      <c r="G17" s="18">
        <v>5000</v>
      </c>
      <c r="H17" s="18"/>
      <c r="I17" s="113"/>
      <c r="J17" s="18">
        <v>5000</v>
      </c>
      <c r="K17" s="18">
        <v>5000</v>
      </c>
      <c r="L17" s="18">
        <v>5000</v>
      </c>
      <c r="M17" s="43">
        <f>L17/C17</f>
        <v>1</v>
      </c>
      <c r="N17" s="43">
        <f t="shared" si="2"/>
        <v>1</v>
      </c>
      <c r="O17" s="63"/>
    </row>
    <row r="18" spans="1:15" ht="114" hidden="1" thickBot="1" x14ac:dyDescent="0.3">
      <c r="A18" s="61" t="s">
        <v>23</v>
      </c>
      <c r="B18" s="62" t="s">
        <v>22</v>
      </c>
      <c r="C18" s="18">
        <v>50</v>
      </c>
      <c r="D18" s="18">
        <v>50</v>
      </c>
      <c r="E18" s="18">
        <v>50</v>
      </c>
      <c r="F18" s="18">
        <v>50</v>
      </c>
      <c r="G18" s="18">
        <v>50</v>
      </c>
      <c r="H18" s="18"/>
      <c r="I18" s="113"/>
      <c r="J18" s="18">
        <v>50</v>
      </c>
      <c r="K18" s="18">
        <v>50</v>
      </c>
      <c r="L18" s="18">
        <v>50</v>
      </c>
      <c r="M18" s="43">
        <f>L18/C18</f>
        <v>1</v>
      </c>
      <c r="N18" s="43">
        <f t="shared" si="2"/>
        <v>1</v>
      </c>
      <c r="O18" s="63"/>
    </row>
    <row r="19" spans="1:15" ht="170.25" hidden="1" thickBot="1" x14ac:dyDescent="0.3">
      <c r="A19" s="61" t="s">
        <v>25</v>
      </c>
      <c r="B19" s="62" t="s">
        <v>24</v>
      </c>
      <c r="C19" s="18">
        <v>50</v>
      </c>
      <c r="D19" s="18">
        <v>50</v>
      </c>
      <c r="E19" s="18">
        <v>50</v>
      </c>
      <c r="F19" s="18">
        <v>50</v>
      </c>
      <c r="G19" s="18">
        <v>50</v>
      </c>
      <c r="H19" s="18"/>
      <c r="I19" s="113"/>
      <c r="J19" s="18">
        <v>50</v>
      </c>
      <c r="K19" s="18">
        <v>50</v>
      </c>
      <c r="L19" s="18">
        <v>50</v>
      </c>
      <c r="M19" s="43">
        <f>L19/C19</f>
        <v>1</v>
      </c>
      <c r="N19" s="43">
        <f t="shared" si="2"/>
        <v>1</v>
      </c>
      <c r="O19" s="63"/>
    </row>
    <row r="20" spans="1:15" ht="91.5" hidden="1" thickBot="1" x14ac:dyDescent="0.3">
      <c r="A20" s="61" t="s">
        <v>27</v>
      </c>
      <c r="B20" s="62" t="s">
        <v>26</v>
      </c>
      <c r="C20" s="18">
        <v>7085</v>
      </c>
      <c r="D20" s="18">
        <v>7085</v>
      </c>
      <c r="E20" s="18">
        <v>7085</v>
      </c>
      <c r="F20" s="18">
        <v>7085</v>
      </c>
      <c r="G20" s="18">
        <v>7085</v>
      </c>
      <c r="H20" s="18"/>
      <c r="I20" s="113"/>
      <c r="J20" s="18">
        <v>7085</v>
      </c>
      <c r="K20" s="18">
        <v>7085</v>
      </c>
      <c r="L20" s="18">
        <v>7085</v>
      </c>
      <c r="M20" s="43">
        <f>L20/C20</f>
        <v>1</v>
      </c>
      <c r="N20" s="43">
        <f t="shared" si="2"/>
        <v>1</v>
      </c>
      <c r="O20" s="63"/>
    </row>
    <row r="21" spans="1:15" ht="147.75" hidden="1" thickBot="1" x14ac:dyDescent="0.3">
      <c r="A21" s="61" t="s">
        <v>29</v>
      </c>
      <c r="B21" s="62" t="s">
        <v>28</v>
      </c>
      <c r="C21" s="18">
        <v>7085</v>
      </c>
      <c r="D21" s="18">
        <v>7085</v>
      </c>
      <c r="E21" s="18">
        <v>7085</v>
      </c>
      <c r="F21" s="18">
        <v>7085</v>
      </c>
      <c r="G21" s="18">
        <v>7085</v>
      </c>
      <c r="H21" s="18"/>
      <c r="I21" s="113"/>
      <c r="J21" s="18">
        <v>7085</v>
      </c>
      <c r="K21" s="18">
        <v>7085</v>
      </c>
      <c r="L21" s="18">
        <v>7085</v>
      </c>
      <c r="M21" s="43">
        <f>L21/C21</f>
        <v>1</v>
      </c>
      <c r="N21" s="43">
        <f t="shared" si="2"/>
        <v>1</v>
      </c>
      <c r="O21" s="63"/>
    </row>
    <row r="22" spans="1:15" ht="91.5" hidden="1" thickBot="1" x14ac:dyDescent="0.3">
      <c r="A22" s="61" t="s">
        <v>31</v>
      </c>
      <c r="B22" s="62" t="s">
        <v>30</v>
      </c>
      <c r="C22" s="18">
        <v>1</v>
      </c>
      <c r="D22" s="18">
        <v>1</v>
      </c>
      <c r="E22" s="18">
        <v>1</v>
      </c>
      <c r="F22" s="18">
        <v>1</v>
      </c>
      <c r="G22" s="18">
        <v>1</v>
      </c>
      <c r="H22" s="18"/>
      <c r="I22" s="113"/>
      <c r="J22" s="18">
        <v>1</v>
      </c>
      <c r="K22" s="18">
        <v>1</v>
      </c>
      <c r="L22" s="18">
        <v>1</v>
      </c>
      <c r="M22" s="43">
        <f>L22/C22</f>
        <v>1</v>
      </c>
      <c r="N22" s="43">
        <f t="shared" si="2"/>
        <v>1</v>
      </c>
      <c r="O22" s="63"/>
    </row>
    <row r="23" spans="1:15" ht="147.75" hidden="1" thickBot="1" x14ac:dyDescent="0.3">
      <c r="A23" s="64" t="s">
        <v>33</v>
      </c>
      <c r="B23" s="65" t="s">
        <v>32</v>
      </c>
      <c r="C23" s="19">
        <v>1</v>
      </c>
      <c r="D23" s="19">
        <v>1</v>
      </c>
      <c r="E23" s="19">
        <v>1</v>
      </c>
      <c r="F23" s="19">
        <v>1</v>
      </c>
      <c r="G23" s="19">
        <v>1</v>
      </c>
      <c r="H23" s="19"/>
      <c r="I23" s="114"/>
      <c r="J23" s="19">
        <v>1</v>
      </c>
      <c r="K23" s="19">
        <v>1</v>
      </c>
      <c r="L23" s="19">
        <v>1</v>
      </c>
      <c r="M23" s="47">
        <f>L23/C23</f>
        <v>1</v>
      </c>
      <c r="N23" s="43">
        <f t="shared" si="2"/>
        <v>1</v>
      </c>
      <c r="O23" s="48"/>
    </row>
    <row r="24" spans="1:15" ht="69" customHeight="1" thickBot="1" x14ac:dyDescent="0.3">
      <c r="A24" s="49" t="s">
        <v>35</v>
      </c>
      <c r="B24" s="50" t="s">
        <v>34</v>
      </c>
      <c r="C24" s="15">
        <f>C26+C29+C31+C25</f>
        <v>17950</v>
      </c>
      <c r="D24" s="15">
        <f t="shared" ref="D24:L24" si="7">D26+D29+D31+D25</f>
        <v>17950</v>
      </c>
      <c r="E24" s="15">
        <f t="shared" si="7"/>
        <v>17950</v>
      </c>
      <c r="F24" s="15">
        <f t="shared" si="7"/>
        <v>17950</v>
      </c>
      <c r="G24" s="15">
        <f t="shared" si="7"/>
        <v>17950</v>
      </c>
      <c r="H24" s="15">
        <f>H25+H26+H29+H31</f>
        <v>17950</v>
      </c>
      <c r="I24" s="110">
        <f>I25+I26+I29+I31</f>
        <v>17950</v>
      </c>
      <c r="J24" s="15">
        <f t="shared" si="7"/>
        <v>17950</v>
      </c>
      <c r="K24" s="15">
        <f t="shared" si="7"/>
        <v>20535.5</v>
      </c>
      <c r="L24" s="15">
        <f t="shared" si="7"/>
        <v>23326.354639999998</v>
      </c>
      <c r="M24" s="51">
        <f>L24/C24</f>
        <v>1.2995183643454038</v>
      </c>
      <c r="N24" s="43">
        <f t="shared" si="2"/>
        <v>1.135903904945095</v>
      </c>
      <c r="O24" s="52"/>
    </row>
    <row r="25" spans="1:15" ht="75" customHeight="1" x14ac:dyDescent="0.25">
      <c r="A25" s="61" t="s">
        <v>267</v>
      </c>
      <c r="B25" s="62" t="s">
        <v>268</v>
      </c>
      <c r="C25" s="18">
        <v>4000</v>
      </c>
      <c r="D25" s="18">
        <f t="shared" ref="D25:I25" si="8">C25</f>
        <v>4000</v>
      </c>
      <c r="E25" s="18">
        <f t="shared" si="8"/>
        <v>4000</v>
      </c>
      <c r="F25" s="18">
        <f t="shared" si="8"/>
        <v>4000</v>
      </c>
      <c r="G25" s="18">
        <f t="shared" si="8"/>
        <v>4000</v>
      </c>
      <c r="H25" s="18">
        <f t="shared" si="8"/>
        <v>4000</v>
      </c>
      <c r="I25" s="113">
        <f t="shared" si="8"/>
        <v>4000</v>
      </c>
      <c r="J25" s="18">
        <f>I25</f>
        <v>4000</v>
      </c>
      <c r="K25" s="18">
        <v>5140</v>
      </c>
      <c r="L25" s="18">
        <v>5159.0013399999998</v>
      </c>
      <c r="M25" s="51">
        <f>L25/C25</f>
        <v>1.2897503349999999</v>
      </c>
      <c r="N25" s="43">
        <f t="shared" si="2"/>
        <v>1.0036967587548637</v>
      </c>
      <c r="O25" s="63"/>
    </row>
    <row r="26" spans="1:15" ht="23.25" x14ac:dyDescent="0.25">
      <c r="A26" s="61" t="s">
        <v>37</v>
      </c>
      <c r="B26" s="62" t="s">
        <v>36</v>
      </c>
      <c r="C26" s="18">
        <v>0</v>
      </c>
      <c r="D26" s="18">
        <f t="shared" ref="D26:I31" si="9">C26</f>
        <v>0</v>
      </c>
      <c r="E26" s="18">
        <f t="shared" si="9"/>
        <v>0</v>
      </c>
      <c r="F26" s="18">
        <f t="shared" si="9"/>
        <v>0</v>
      </c>
      <c r="G26" s="18">
        <f t="shared" si="9"/>
        <v>0</v>
      </c>
      <c r="H26" s="18">
        <f t="shared" si="9"/>
        <v>0</v>
      </c>
      <c r="I26" s="113">
        <f t="shared" si="9"/>
        <v>0</v>
      </c>
      <c r="J26" s="18">
        <f>I26</f>
        <v>0</v>
      </c>
      <c r="K26" s="18">
        <f>J26</f>
        <v>0</v>
      </c>
      <c r="L26" s="18">
        <v>59.318930000000002</v>
      </c>
      <c r="M26" s="43" t="e">
        <f>L26/C26</f>
        <v>#DIV/0!</v>
      </c>
      <c r="N26" s="43" t="e">
        <f t="shared" si="2"/>
        <v>#DIV/0!</v>
      </c>
      <c r="O26" s="63"/>
    </row>
    <row r="27" spans="1:15" ht="23.25" hidden="1" x14ac:dyDescent="0.25">
      <c r="A27" s="61" t="s">
        <v>38</v>
      </c>
      <c r="B27" s="62" t="s">
        <v>36</v>
      </c>
      <c r="C27" s="18"/>
      <c r="D27" s="18">
        <f t="shared" si="9"/>
        <v>0</v>
      </c>
      <c r="E27" s="18">
        <f t="shared" si="9"/>
        <v>0</v>
      </c>
      <c r="F27" s="18">
        <f t="shared" si="9"/>
        <v>0</v>
      </c>
      <c r="G27" s="18">
        <f t="shared" si="9"/>
        <v>0</v>
      </c>
      <c r="H27" s="18">
        <f t="shared" si="9"/>
        <v>0</v>
      </c>
      <c r="I27" s="113">
        <f t="shared" si="9"/>
        <v>0</v>
      </c>
      <c r="J27" s="18">
        <f>I27</f>
        <v>0</v>
      </c>
      <c r="K27" s="18"/>
      <c r="L27" s="18"/>
      <c r="M27" s="43" t="e">
        <f>L27/C27</f>
        <v>#DIV/0!</v>
      </c>
      <c r="N27" s="43" t="e">
        <f t="shared" si="2"/>
        <v>#DIV/0!</v>
      </c>
      <c r="O27" s="63"/>
    </row>
    <row r="28" spans="1:15" ht="45.75" hidden="1" x14ac:dyDescent="0.25">
      <c r="A28" s="61" t="s">
        <v>40</v>
      </c>
      <c r="B28" s="62" t="s">
        <v>39</v>
      </c>
      <c r="C28" s="18"/>
      <c r="D28" s="18">
        <f t="shared" si="9"/>
        <v>0</v>
      </c>
      <c r="E28" s="18">
        <f t="shared" si="9"/>
        <v>0</v>
      </c>
      <c r="F28" s="18">
        <f t="shared" si="9"/>
        <v>0</v>
      </c>
      <c r="G28" s="18">
        <f t="shared" si="9"/>
        <v>0</v>
      </c>
      <c r="H28" s="18">
        <f t="shared" si="9"/>
        <v>0</v>
      </c>
      <c r="I28" s="113">
        <f t="shared" si="9"/>
        <v>0</v>
      </c>
      <c r="J28" s="18">
        <f>I28</f>
        <v>0</v>
      </c>
      <c r="K28" s="18"/>
      <c r="L28" s="18"/>
      <c r="M28" s="43" t="e">
        <f>L28/C28</f>
        <v>#DIV/0!</v>
      </c>
      <c r="N28" s="43" t="e">
        <f t="shared" si="2"/>
        <v>#DIV/0!</v>
      </c>
      <c r="O28" s="63"/>
    </row>
    <row r="29" spans="1:15" ht="65.25" customHeight="1" x14ac:dyDescent="0.25">
      <c r="A29" s="61" t="s">
        <v>42</v>
      </c>
      <c r="B29" s="62" t="s">
        <v>41</v>
      </c>
      <c r="C29" s="18">
        <v>150</v>
      </c>
      <c r="D29" s="18">
        <f t="shared" si="9"/>
        <v>150</v>
      </c>
      <c r="E29" s="18">
        <f t="shared" si="9"/>
        <v>150</v>
      </c>
      <c r="F29" s="18">
        <f t="shared" si="9"/>
        <v>150</v>
      </c>
      <c r="G29" s="18">
        <f t="shared" si="9"/>
        <v>150</v>
      </c>
      <c r="H29" s="18">
        <f t="shared" si="9"/>
        <v>150</v>
      </c>
      <c r="I29" s="113">
        <f t="shared" si="9"/>
        <v>150</v>
      </c>
      <c r="J29" s="18">
        <f>I29</f>
        <v>150</v>
      </c>
      <c r="K29" s="18">
        <v>220</v>
      </c>
      <c r="L29" s="18">
        <v>222.90600000000001</v>
      </c>
      <c r="M29" s="43">
        <f>L29/C29</f>
        <v>1.48604</v>
      </c>
      <c r="N29" s="43">
        <f t="shared" si="2"/>
        <v>1.0132090909090909</v>
      </c>
      <c r="O29" s="63"/>
    </row>
    <row r="30" spans="1:15" ht="15.75" hidden="1" x14ac:dyDescent="0.25">
      <c r="A30" s="61" t="s">
        <v>43</v>
      </c>
      <c r="B30" s="62" t="s">
        <v>41</v>
      </c>
      <c r="C30" s="18"/>
      <c r="D30" s="18">
        <f t="shared" si="9"/>
        <v>0</v>
      </c>
      <c r="E30" s="18">
        <f t="shared" si="9"/>
        <v>0</v>
      </c>
      <c r="F30" s="18">
        <f t="shared" si="9"/>
        <v>0</v>
      </c>
      <c r="G30" s="18">
        <f t="shared" si="9"/>
        <v>0</v>
      </c>
      <c r="H30" s="18">
        <f t="shared" si="9"/>
        <v>0</v>
      </c>
      <c r="I30" s="113">
        <f t="shared" si="9"/>
        <v>0</v>
      </c>
      <c r="J30" s="18">
        <f>I30</f>
        <v>0</v>
      </c>
      <c r="K30" s="18"/>
      <c r="L30" s="18"/>
      <c r="M30" s="43" t="e">
        <f>L30/C30</f>
        <v>#DIV/0!</v>
      </c>
      <c r="N30" s="43" t="e">
        <f t="shared" si="2"/>
        <v>#DIV/0!</v>
      </c>
      <c r="O30" s="63"/>
    </row>
    <row r="31" spans="1:15" ht="63.75" thickBot="1" x14ac:dyDescent="0.3">
      <c r="A31" s="53" t="s">
        <v>45</v>
      </c>
      <c r="B31" s="54" t="s">
        <v>44</v>
      </c>
      <c r="C31" s="16">
        <v>13800</v>
      </c>
      <c r="D31" s="18">
        <f t="shared" si="9"/>
        <v>13800</v>
      </c>
      <c r="E31" s="18">
        <f t="shared" si="9"/>
        <v>13800</v>
      </c>
      <c r="F31" s="18">
        <f t="shared" si="9"/>
        <v>13800</v>
      </c>
      <c r="G31" s="18">
        <f t="shared" si="9"/>
        <v>13800</v>
      </c>
      <c r="H31" s="18">
        <f t="shared" si="9"/>
        <v>13800</v>
      </c>
      <c r="I31" s="113">
        <f t="shared" si="9"/>
        <v>13800</v>
      </c>
      <c r="J31" s="18">
        <f>I31</f>
        <v>13800</v>
      </c>
      <c r="K31" s="16">
        <v>15175.5</v>
      </c>
      <c r="L31" s="16">
        <v>17885.128369999999</v>
      </c>
      <c r="M31" s="55">
        <f>L31/C31</f>
        <v>1.2960237949275362</v>
      </c>
      <c r="N31" s="43">
        <f t="shared" si="2"/>
        <v>1.178552823300715</v>
      </c>
      <c r="O31" s="132" t="s">
        <v>373</v>
      </c>
    </row>
    <row r="32" spans="1:15" ht="46.5" hidden="1" thickBot="1" x14ac:dyDescent="0.3">
      <c r="A32" s="66" t="s">
        <v>47</v>
      </c>
      <c r="B32" s="67" t="s">
        <v>46</v>
      </c>
      <c r="C32" s="20">
        <v>900</v>
      </c>
      <c r="D32" s="20">
        <v>900</v>
      </c>
      <c r="E32" s="20">
        <v>900</v>
      </c>
      <c r="F32" s="20">
        <v>900</v>
      </c>
      <c r="G32" s="20">
        <v>900</v>
      </c>
      <c r="H32" s="20"/>
      <c r="I32" s="115"/>
      <c r="J32" s="20">
        <v>900</v>
      </c>
      <c r="K32" s="20">
        <v>900</v>
      </c>
      <c r="L32" s="20">
        <v>900</v>
      </c>
      <c r="M32" s="68">
        <f>L32/C32</f>
        <v>1</v>
      </c>
      <c r="N32" s="43">
        <f t="shared" si="2"/>
        <v>1</v>
      </c>
      <c r="O32" s="69"/>
    </row>
    <row r="33" spans="1:16" ht="15.75" x14ac:dyDescent="0.25">
      <c r="A33" s="49" t="s">
        <v>49</v>
      </c>
      <c r="B33" s="50" t="s">
        <v>48</v>
      </c>
      <c r="C33" s="15">
        <f t="shared" ref="C33:L33" si="10">C34+C36</f>
        <v>70000</v>
      </c>
      <c r="D33" s="15">
        <f t="shared" si="10"/>
        <v>70000</v>
      </c>
      <c r="E33" s="15">
        <f t="shared" si="10"/>
        <v>70000</v>
      </c>
      <c r="F33" s="15">
        <f t="shared" si="10"/>
        <v>70000</v>
      </c>
      <c r="G33" s="15">
        <f t="shared" si="10"/>
        <v>70000</v>
      </c>
      <c r="H33" s="15">
        <f>H34+H36</f>
        <v>70000</v>
      </c>
      <c r="I33" s="110">
        <f>H33</f>
        <v>70000</v>
      </c>
      <c r="J33" s="15">
        <f t="shared" si="10"/>
        <v>64000</v>
      </c>
      <c r="K33" s="15">
        <f t="shared" si="10"/>
        <v>70000</v>
      </c>
      <c r="L33" s="15">
        <f t="shared" si="10"/>
        <v>80984.799459999995</v>
      </c>
      <c r="M33" s="51">
        <f>L33/C33</f>
        <v>1.1569257065714285</v>
      </c>
      <c r="N33" s="43">
        <f t="shared" si="2"/>
        <v>1.1569257065714285</v>
      </c>
      <c r="O33" s="52"/>
    </row>
    <row r="34" spans="1:16" ht="233.25" customHeight="1" x14ac:dyDescent="0.25">
      <c r="A34" s="61" t="s">
        <v>51</v>
      </c>
      <c r="B34" s="62" t="s">
        <v>50</v>
      </c>
      <c r="C34" s="18">
        <v>42000</v>
      </c>
      <c r="D34" s="18">
        <f>C34</f>
        <v>42000</v>
      </c>
      <c r="E34" s="18">
        <f>D34</f>
        <v>42000</v>
      </c>
      <c r="F34" s="18">
        <f>E34</f>
        <v>42000</v>
      </c>
      <c r="G34" s="18">
        <f>F34</f>
        <v>42000</v>
      </c>
      <c r="H34" s="18">
        <f>G34</f>
        <v>42000</v>
      </c>
      <c r="I34" s="113">
        <f>H34</f>
        <v>42000</v>
      </c>
      <c r="J34" s="18">
        <f>I34</f>
        <v>42000</v>
      </c>
      <c r="K34" s="18">
        <v>44000</v>
      </c>
      <c r="L34" s="18">
        <v>53317.498679999997</v>
      </c>
      <c r="M34" s="43">
        <f>L34/C34</f>
        <v>1.2694642542857142</v>
      </c>
      <c r="N34" s="43">
        <f t="shared" si="2"/>
        <v>1.2117613336363635</v>
      </c>
      <c r="O34" s="131" t="s">
        <v>374</v>
      </c>
    </row>
    <row r="35" spans="1:16" ht="57" hidden="1" x14ac:dyDescent="0.25">
      <c r="A35" s="61" t="s">
        <v>53</v>
      </c>
      <c r="B35" s="62" t="s">
        <v>52</v>
      </c>
      <c r="C35" s="18">
        <v>15000</v>
      </c>
      <c r="D35" s="18">
        <v>15000</v>
      </c>
      <c r="E35" s="18">
        <v>15000</v>
      </c>
      <c r="F35" s="18">
        <v>15000</v>
      </c>
      <c r="G35" s="18">
        <v>15000</v>
      </c>
      <c r="H35" s="18"/>
      <c r="I35" s="113"/>
      <c r="J35" s="18">
        <v>15000</v>
      </c>
      <c r="K35" s="18">
        <v>15000</v>
      </c>
      <c r="L35" s="18">
        <v>15000</v>
      </c>
      <c r="M35" s="43">
        <f>L35/C35</f>
        <v>1</v>
      </c>
      <c r="N35" s="43">
        <f t="shared" si="2"/>
        <v>1</v>
      </c>
      <c r="O35" s="70"/>
    </row>
    <row r="36" spans="1:16" ht="32.25" thickBot="1" x14ac:dyDescent="0.3">
      <c r="A36" s="61" t="s">
        <v>55</v>
      </c>
      <c r="B36" s="62" t="s">
        <v>54</v>
      </c>
      <c r="C36" s="18">
        <v>28000</v>
      </c>
      <c r="D36" s="18">
        <v>28000</v>
      </c>
      <c r="E36" s="18">
        <v>28000</v>
      </c>
      <c r="F36" s="18">
        <v>28000</v>
      </c>
      <c r="G36" s="18">
        <v>28000</v>
      </c>
      <c r="H36" s="18">
        <v>28000</v>
      </c>
      <c r="I36" s="113">
        <v>28000</v>
      </c>
      <c r="J36" s="18">
        <v>22000</v>
      </c>
      <c r="K36" s="18">
        <v>26000</v>
      </c>
      <c r="L36" s="18">
        <f>17576.53615+10090.76463</f>
        <v>27667.300779999998</v>
      </c>
      <c r="M36" s="43">
        <f>L36/C36</f>
        <v>0.98811788499999997</v>
      </c>
      <c r="N36" s="43">
        <f t="shared" si="2"/>
        <v>1.0641269530769231</v>
      </c>
      <c r="O36" s="63" t="s">
        <v>334</v>
      </c>
    </row>
    <row r="37" spans="1:16" ht="16.5" hidden="1" thickBot="1" x14ac:dyDescent="0.3">
      <c r="A37" s="61" t="s">
        <v>57</v>
      </c>
      <c r="B37" s="62" t="s">
        <v>56</v>
      </c>
      <c r="C37" s="18"/>
      <c r="D37" s="18"/>
      <c r="E37" s="18"/>
      <c r="F37" s="18"/>
      <c r="G37" s="18"/>
      <c r="H37" s="18"/>
      <c r="I37" s="113"/>
      <c r="J37" s="18"/>
      <c r="K37" s="18"/>
      <c r="L37" s="18"/>
      <c r="M37" s="43" t="e">
        <f>L37/C37</f>
        <v>#DIV/0!</v>
      </c>
      <c r="N37" s="43" t="e">
        <f t="shared" si="2"/>
        <v>#DIV/0!</v>
      </c>
      <c r="O37" s="63"/>
    </row>
    <row r="38" spans="1:16" ht="46.5" hidden="1" thickBot="1" x14ac:dyDescent="0.3">
      <c r="A38" s="61" t="s">
        <v>59</v>
      </c>
      <c r="B38" s="62" t="s">
        <v>58</v>
      </c>
      <c r="C38" s="18"/>
      <c r="D38" s="18"/>
      <c r="E38" s="18"/>
      <c r="F38" s="18"/>
      <c r="G38" s="18"/>
      <c r="H38" s="18"/>
      <c r="I38" s="113"/>
      <c r="J38" s="18"/>
      <c r="K38" s="18"/>
      <c r="L38" s="18"/>
      <c r="M38" s="43" t="e">
        <f>L38/C38</f>
        <v>#DIV/0!</v>
      </c>
      <c r="N38" s="43" t="e">
        <f t="shared" si="2"/>
        <v>#DIV/0!</v>
      </c>
      <c r="O38" s="63"/>
    </row>
    <row r="39" spans="1:16" ht="16.5" hidden="1" thickBot="1" x14ac:dyDescent="0.3">
      <c r="A39" s="53" t="s">
        <v>61</v>
      </c>
      <c r="B39" s="54" t="s">
        <v>60</v>
      </c>
      <c r="C39" s="16"/>
      <c r="D39" s="18"/>
      <c r="E39" s="16"/>
      <c r="F39" s="16"/>
      <c r="G39" s="16"/>
      <c r="H39" s="16"/>
      <c r="I39" s="111"/>
      <c r="J39" s="16"/>
      <c r="K39" s="16"/>
      <c r="L39" s="16"/>
      <c r="M39" s="55" t="e">
        <f>L39/C39</f>
        <v>#DIV/0!</v>
      </c>
      <c r="N39" s="43" t="e">
        <f t="shared" si="2"/>
        <v>#DIV/0!</v>
      </c>
      <c r="O39" s="56"/>
    </row>
    <row r="40" spans="1:16" ht="46.5" hidden="1" thickBot="1" x14ac:dyDescent="0.3">
      <c r="A40" s="66" t="s">
        <v>63</v>
      </c>
      <c r="B40" s="67" t="s">
        <v>62</v>
      </c>
      <c r="C40" s="20">
        <v>13100</v>
      </c>
      <c r="D40" s="20">
        <v>13100</v>
      </c>
      <c r="E40" s="20">
        <v>13100</v>
      </c>
      <c r="F40" s="20">
        <v>13100</v>
      </c>
      <c r="G40" s="20">
        <v>13100</v>
      </c>
      <c r="H40" s="20"/>
      <c r="I40" s="115"/>
      <c r="J40" s="20">
        <v>13100</v>
      </c>
      <c r="K40" s="20">
        <v>13100</v>
      </c>
      <c r="L40" s="20">
        <v>13100</v>
      </c>
      <c r="M40" s="68">
        <f>L40/C40</f>
        <v>1</v>
      </c>
      <c r="N40" s="43">
        <f t="shared" si="2"/>
        <v>1</v>
      </c>
      <c r="O40" s="69"/>
    </row>
    <row r="41" spans="1:16" ht="32.25" customHeight="1" x14ac:dyDescent="0.25">
      <c r="A41" s="49" t="s">
        <v>65</v>
      </c>
      <c r="B41" s="50" t="s">
        <v>64</v>
      </c>
      <c r="C41" s="15">
        <f t="shared" ref="C41:L41" si="11">C42+C44</f>
        <v>8300</v>
      </c>
      <c r="D41" s="15">
        <f t="shared" si="11"/>
        <v>8300</v>
      </c>
      <c r="E41" s="15">
        <f t="shared" si="11"/>
        <v>8300</v>
      </c>
      <c r="F41" s="15">
        <f t="shared" si="11"/>
        <v>8300</v>
      </c>
      <c r="G41" s="15">
        <f t="shared" si="11"/>
        <v>8300</v>
      </c>
      <c r="H41" s="15">
        <f>H42+H44</f>
        <v>8300</v>
      </c>
      <c r="I41" s="110">
        <f>I42+I44</f>
        <v>8300</v>
      </c>
      <c r="J41" s="15">
        <f t="shared" si="11"/>
        <v>8300</v>
      </c>
      <c r="K41" s="15">
        <f t="shared" si="11"/>
        <v>11630</v>
      </c>
      <c r="L41" s="15">
        <f t="shared" si="11"/>
        <v>13410.17892</v>
      </c>
      <c r="M41" s="51">
        <f>L41/C41</f>
        <v>1.6156842072289157</v>
      </c>
      <c r="N41" s="43">
        <f t="shared" si="2"/>
        <v>1.1530678349097163</v>
      </c>
      <c r="O41" s="101" t="s">
        <v>346</v>
      </c>
      <c r="P41" s="5"/>
    </row>
    <row r="42" spans="1:16" ht="34.5" x14ac:dyDescent="0.25">
      <c r="A42" s="61" t="s">
        <v>67</v>
      </c>
      <c r="B42" s="62" t="s">
        <v>66</v>
      </c>
      <c r="C42" s="18">
        <v>8200</v>
      </c>
      <c r="D42" s="18">
        <f t="shared" ref="D42:I42" si="12">C42</f>
        <v>8200</v>
      </c>
      <c r="E42" s="18">
        <f t="shared" si="12"/>
        <v>8200</v>
      </c>
      <c r="F42" s="18">
        <f t="shared" si="12"/>
        <v>8200</v>
      </c>
      <c r="G42" s="18">
        <f t="shared" si="12"/>
        <v>8200</v>
      </c>
      <c r="H42" s="18">
        <f t="shared" si="12"/>
        <v>8200</v>
      </c>
      <c r="I42" s="113">
        <f t="shared" si="12"/>
        <v>8200</v>
      </c>
      <c r="J42" s="18">
        <f>I42</f>
        <v>8200</v>
      </c>
      <c r="K42" s="18">
        <v>11555</v>
      </c>
      <c r="L42" s="18">
        <v>13335.17892</v>
      </c>
      <c r="M42" s="43">
        <f>L42/C42</f>
        <v>1.6262413317073172</v>
      </c>
      <c r="N42" s="43">
        <f t="shared" si="2"/>
        <v>1.1540613517957594</v>
      </c>
      <c r="O42" s="101"/>
    </row>
    <row r="43" spans="1:16" ht="57" hidden="1" customHeight="1" x14ac:dyDescent="0.25">
      <c r="A43" s="61" t="s">
        <v>69</v>
      </c>
      <c r="B43" s="62" t="s">
        <v>68</v>
      </c>
      <c r="C43" s="18"/>
      <c r="D43" s="18">
        <f t="shared" ref="D43:D44" si="13">C43</f>
        <v>0</v>
      </c>
      <c r="E43" s="18"/>
      <c r="F43" s="18"/>
      <c r="G43" s="18"/>
      <c r="H43" s="18"/>
      <c r="I43" s="113"/>
      <c r="J43" s="18"/>
      <c r="K43" s="18"/>
      <c r="L43" s="18"/>
      <c r="M43" s="43" t="e">
        <f>L43/C43</f>
        <v>#DIV/0!</v>
      </c>
      <c r="N43" s="43" t="e">
        <f t="shared" si="2"/>
        <v>#DIV/0!</v>
      </c>
      <c r="O43" s="101"/>
    </row>
    <row r="44" spans="1:16" ht="46.5" thickBot="1" x14ac:dyDescent="0.3">
      <c r="A44" s="53" t="s">
        <v>71</v>
      </c>
      <c r="B44" s="54" t="s">
        <v>70</v>
      </c>
      <c r="C44" s="16">
        <v>100</v>
      </c>
      <c r="D44" s="18">
        <f t="shared" si="13"/>
        <v>100</v>
      </c>
      <c r="E44" s="16">
        <f t="shared" ref="E44:I44" si="14">D44</f>
        <v>100</v>
      </c>
      <c r="F44" s="16">
        <f t="shared" si="14"/>
        <v>100</v>
      </c>
      <c r="G44" s="16">
        <f t="shared" si="14"/>
        <v>100</v>
      </c>
      <c r="H44" s="16">
        <f t="shared" si="14"/>
        <v>100</v>
      </c>
      <c r="I44" s="111">
        <f t="shared" si="14"/>
        <v>100</v>
      </c>
      <c r="J44" s="16">
        <f>I44</f>
        <v>100</v>
      </c>
      <c r="K44" s="16">
        <v>75</v>
      </c>
      <c r="L44" s="16">
        <v>75</v>
      </c>
      <c r="M44" s="55">
        <f>L44/C44</f>
        <v>0.75</v>
      </c>
      <c r="N44" s="43">
        <f t="shared" si="2"/>
        <v>1</v>
      </c>
      <c r="O44" s="101"/>
    </row>
    <row r="45" spans="1:16" ht="35.25" hidden="1" thickBot="1" x14ac:dyDescent="0.3">
      <c r="A45" s="57" t="s">
        <v>73</v>
      </c>
      <c r="B45" s="58" t="s">
        <v>72</v>
      </c>
      <c r="C45" s="17">
        <v>160</v>
      </c>
      <c r="D45" s="17">
        <v>160</v>
      </c>
      <c r="E45" s="17">
        <v>160</v>
      </c>
      <c r="F45" s="17">
        <v>160</v>
      </c>
      <c r="G45" s="17">
        <v>160</v>
      </c>
      <c r="H45" s="17"/>
      <c r="I45" s="112"/>
      <c r="J45" s="17">
        <v>160</v>
      </c>
      <c r="K45" s="17">
        <v>160</v>
      </c>
      <c r="L45" s="17">
        <v>160</v>
      </c>
      <c r="M45" s="59">
        <f>L45/C45</f>
        <v>1</v>
      </c>
      <c r="N45" s="43">
        <f t="shared" si="2"/>
        <v>1</v>
      </c>
      <c r="O45" s="60"/>
    </row>
    <row r="46" spans="1:16" ht="80.25" hidden="1" thickBot="1" x14ac:dyDescent="0.3">
      <c r="A46" s="61" t="s">
        <v>75</v>
      </c>
      <c r="B46" s="62" t="s">
        <v>74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/>
      <c r="I46" s="116"/>
      <c r="J46" s="21">
        <v>0</v>
      </c>
      <c r="K46" s="21">
        <v>0</v>
      </c>
      <c r="L46" s="21">
        <v>0</v>
      </c>
      <c r="M46" s="43" t="e">
        <f>L46/C46</f>
        <v>#DIV/0!</v>
      </c>
      <c r="N46" s="43" t="e">
        <f t="shared" si="2"/>
        <v>#DIV/0!</v>
      </c>
      <c r="O46" s="63"/>
    </row>
    <row r="47" spans="1:16" ht="125.25" hidden="1" thickBot="1" x14ac:dyDescent="0.3">
      <c r="A47" s="64" t="s">
        <v>77</v>
      </c>
      <c r="B47" s="65" t="s">
        <v>76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/>
      <c r="I47" s="117"/>
      <c r="J47" s="22">
        <v>0</v>
      </c>
      <c r="K47" s="22">
        <v>0</v>
      </c>
      <c r="L47" s="22">
        <v>0</v>
      </c>
      <c r="M47" s="47" t="e">
        <f>L47/C47</f>
        <v>#DIV/0!</v>
      </c>
      <c r="N47" s="43" t="e">
        <f t="shared" si="2"/>
        <v>#DIV/0!</v>
      </c>
      <c r="O47" s="48"/>
    </row>
    <row r="48" spans="1:16" ht="35.25" hidden="1" thickBot="1" x14ac:dyDescent="0.3">
      <c r="A48" s="49" t="s">
        <v>79</v>
      </c>
      <c r="B48" s="50" t="s">
        <v>78</v>
      </c>
      <c r="C48" s="23">
        <v>0</v>
      </c>
      <c r="D48" s="23">
        <v>0</v>
      </c>
      <c r="E48" s="23">
        <v>0</v>
      </c>
      <c r="F48" s="23">
        <v>0</v>
      </c>
      <c r="G48" s="23">
        <f>G49</f>
        <v>0</v>
      </c>
      <c r="H48" s="23">
        <f>H49</f>
        <v>0</v>
      </c>
      <c r="I48" s="118">
        <f>I49</f>
        <v>0</v>
      </c>
      <c r="J48" s="23">
        <f t="shared" ref="J48:L48" si="15">J49</f>
        <v>0</v>
      </c>
      <c r="K48" s="23">
        <f t="shared" si="15"/>
        <v>0</v>
      </c>
      <c r="L48" s="23">
        <f t="shared" si="15"/>
        <v>0</v>
      </c>
      <c r="M48" s="51" t="e">
        <f>L48/C48</f>
        <v>#DIV/0!</v>
      </c>
      <c r="N48" s="43" t="e">
        <f t="shared" si="2"/>
        <v>#DIV/0!</v>
      </c>
      <c r="O48" s="52"/>
    </row>
    <row r="49" spans="1:17" ht="16.5" hidden="1" thickBot="1" x14ac:dyDescent="0.3">
      <c r="A49" s="61" t="s">
        <v>81</v>
      </c>
      <c r="B49" s="62" t="s">
        <v>80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116">
        <f>H49</f>
        <v>0</v>
      </c>
      <c r="J49" s="21">
        <f>I49</f>
        <v>0</v>
      </c>
      <c r="K49" s="21">
        <f>J49</f>
        <v>0</v>
      </c>
      <c r="L49" s="21">
        <v>0</v>
      </c>
      <c r="M49" s="43" t="e">
        <f>L49/C49</f>
        <v>#DIV/0!</v>
      </c>
      <c r="N49" s="43" t="e">
        <f t="shared" si="2"/>
        <v>#DIV/0!</v>
      </c>
      <c r="O49" s="63"/>
    </row>
    <row r="50" spans="1:17" ht="35.25" hidden="1" thickBot="1" x14ac:dyDescent="0.3">
      <c r="A50" s="61" t="s">
        <v>83</v>
      </c>
      <c r="B50" s="62" t="s">
        <v>82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/>
      <c r="I50" s="116"/>
      <c r="J50" s="21">
        <v>0</v>
      </c>
      <c r="K50" s="21">
        <v>0</v>
      </c>
      <c r="L50" s="21">
        <v>0</v>
      </c>
      <c r="M50" s="43" t="e">
        <f>L50/C50</f>
        <v>#DIV/0!</v>
      </c>
      <c r="N50" s="43" t="e">
        <f t="shared" si="2"/>
        <v>#DIV/0!</v>
      </c>
      <c r="O50" s="63"/>
    </row>
    <row r="51" spans="1:17" ht="46.5" hidden="1" thickBot="1" x14ac:dyDescent="0.3">
      <c r="A51" s="61" t="s">
        <v>85</v>
      </c>
      <c r="B51" s="62" t="s">
        <v>84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/>
      <c r="I51" s="116"/>
      <c r="J51" s="21">
        <v>0</v>
      </c>
      <c r="K51" s="21">
        <v>0</v>
      </c>
      <c r="L51" s="21">
        <v>0</v>
      </c>
      <c r="M51" s="43" t="e">
        <f>L51/C51</f>
        <v>#DIV/0!</v>
      </c>
      <c r="N51" s="43" t="e">
        <f t="shared" si="2"/>
        <v>#DIV/0!</v>
      </c>
      <c r="O51" s="63"/>
    </row>
    <row r="52" spans="1:17" ht="35.25" hidden="1" thickBot="1" x14ac:dyDescent="0.3">
      <c r="A52" s="53" t="s">
        <v>87</v>
      </c>
      <c r="B52" s="54" t="s">
        <v>86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119">
        <f>H52</f>
        <v>0</v>
      </c>
      <c r="J52" s="24">
        <v>0</v>
      </c>
      <c r="K52" s="24">
        <v>0</v>
      </c>
      <c r="L52" s="24">
        <v>0</v>
      </c>
      <c r="M52" s="55" t="e">
        <f>L52/C52</f>
        <v>#DIV/0!</v>
      </c>
      <c r="N52" s="43" t="e">
        <f t="shared" si="2"/>
        <v>#DIV/0!</v>
      </c>
      <c r="O52" s="56"/>
    </row>
    <row r="53" spans="1:17" ht="57.75" hidden="1" thickBot="1" x14ac:dyDescent="0.3">
      <c r="A53" s="57" t="s">
        <v>89</v>
      </c>
      <c r="B53" s="58" t="s">
        <v>88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/>
      <c r="I53" s="120"/>
      <c r="J53" s="25">
        <v>0</v>
      </c>
      <c r="K53" s="25">
        <v>0</v>
      </c>
      <c r="L53" s="25">
        <v>0</v>
      </c>
      <c r="M53" s="59" t="e">
        <f>L53/C53</f>
        <v>#DIV/0!</v>
      </c>
      <c r="N53" s="43" t="e">
        <f t="shared" si="2"/>
        <v>#DIV/0!</v>
      </c>
      <c r="O53" s="60"/>
    </row>
    <row r="54" spans="1:17" ht="80.25" hidden="1" thickBot="1" x14ac:dyDescent="0.3">
      <c r="A54" s="64" t="s">
        <v>91</v>
      </c>
      <c r="B54" s="65" t="s">
        <v>90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/>
      <c r="I54" s="117"/>
      <c r="J54" s="22">
        <v>0</v>
      </c>
      <c r="K54" s="22">
        <v>0</v>
      </c>
      <c r="L54" s="22">
        <v>0</v>
      </c>
      <c r="M54" s="47" t="e">
        <f>L54/C54</f>
        <v>#DIV/0!</v>
      </c>
      <c r="N54" s="43" t="e">
        <f t="shared" si="2"/>
        <v>#DIV/0!</v>
      </c>
      <c r="O54" s="48"/>
    </row>
    <row r="55" spans="1:17" ht="49.5" customHeight="1" thickBot="1" x14ac:dyDescent="0.3">
      <c r="A55" s="49" t="s">
        <v>93</v>
      </c>
      <c r="B55" s="50" t="s">
        <v>92</v>
      </c>
      <c r="C55" s="15">
        <f t="shared" ref="C55:L55" si="16">C56</f>
        <v>33910.5</v>
      </c>
      <c r="D55" s="15">
        <f t="shared" si="16"/>
        <v>33910.5</v>
      </c>
      <c r="E55" s="15">
        <f t="shared" si="16"/>
        <v>33910.5</v>
      </c>
      <c r="F55" s="15">
        <f t="shared" si="16"/>
        <v>33910.5</v>
      </c>
      <c r="G55" s="15">
        <f t="shared" si="16"/>
        <v>33910.5</v>
      </c>
      <c r="H55" s="15">
        <f t="shared" si="16"/>
        <v>33910.5</v>
      </c>
      <c r="I55" s="110">
        <f t="shared" si="16"/>
        <v>33910.5</v>
      </c>
      <c r="J55" s="15">
        <f t="shared" si="16"/>
        <v>33910.5</v>
      </c>
      <c r="K55" s="15">
        <f t="shared" si="16"/>
        <v>31790</v>
      </c>
      <c r="L55" s="15">
        <f t="shared" si="16"/>
        <v>36290.500809999998</v>
      </c>
      <c r="M55" s="51">
        <f>L55/C55</f>
        <v>1.0701847749222217</v>
      </c>
      <c r="N55" s="43">
        <f t="shared" si="2"/>
        <v>1.1415697014784523</v>
      </c>
      <c r="O55" s="52" t="s">
        <v>342</v>
      </c>
      <c r="Q55" s="5"/>
    </row>
    <row r="56" spans="1:17" ht="126" customHeight="1" x14ac:dyDescent="0.25">
      <c r="A56" s="61" t="s">
        <v>95</v>
      </c>
      <c r="B56" s="62" t="s">
        <v>94</v>
      </c>
      <c r="C56" s="18">
        <f>C58+C62+C68+C70</f>
        <v>33910.5</v>
      </c>
      <c r="D56" s="18">
        <f>D58+D62+D68+D69</f>
        <v>33910.5</v>
      </c>
      <c r="E56" s="18">
        <f t="shared" ref="E56:J56" si="17">E58+E62+E68+E69</f>
        <v>33910.5</v>
      </c>
      <c r="F56" s="18">
        <f t="shared" si="17"/>
        <v>33910.5</v>
      </c>
      <c r="G56" s="18">
        <f t="shared" si="17"/>
        <v>33910.5</v>
      </c>
      <c r="H56" s="18">
        <f t="shared" si="17"/>
        <v>33910.5</v>
      </c>
      <c r="I56" s="113">
        <f t="shared" si="17"/>
        <v>33910.5</v>
      </c>
      <c r="J56" s="18">
        <f t="shared" si="17"/>
        <v>33910.5</v>
      </c>
      <c r="K56" s="18">
        <f>K58+K62+K68+K69+K60</f>
        <v>31790</v>
      </c>
      <c r="L56" s="18">
        <f>L58+L62+L68+L69+L63+L59</f>
        <v>36290.500809999998</v>
      </c>
      <c r="M56" s="43">
        <f>L56/C56</f>
        <v>1.0701847749222217</v>
      </c>
      <c r="N56" s="43">
        <f t="shared" si="2"/>
        <v>1.1415697014784523</v>
      </c>
      <c r="O56" s="90" t="s">
        <v>345</v>
      </c>
    </row>
    <row r="57" spans="1:17" ht="61.5" customHeight="1" x14ac:dyDescent="0.25">
      <c r="A57" s="61" t="s">
        <v>97</v>
      </c>
      <c r="B57" s="62" t="s">
        <v>96</v>
      </c>
      <c r="C57" s="18">
        <f t="shared" ref="C57:L57" si="18">C58</f>
        <v>14782.8</v>
      </c>
      <c r="D57" s="18">
        <f t="shared" si="18"/>
        <v>14782.8</v>
      </c>
      <c r="E57" s="18">
        <f t="shared" si="18"/>
        <v>14782.8</v>
      </c>
      <c r="F57" s="18">
        <f t="shared" si="18"/>
        <v>14782.8</v>
      </c>
      <c r="G57" s="18">
        <f t="shared" si="18"/>
        <v>14782.8</v>
      </c>
      <c r="H57" s="18">
        <f>H58</f>
        <v>14782.8</v>
      </c>
      <c r="I57" s="113">
        <f>I58</f>
        <v>14782.8</v>
      </c>
      <c r="J57" s="18">
        <f t="shared" si="18"/>
        <v>14782.8</v>
      </c>
      <c r="K57" s="18">
        <f t="shared" si="18"/>
        <v>12555</v>
      </c>
      <c r="L57" s="18">
        <f t="shared" si="18"/>
        <v>13369.58281</v>
      </c>
      <c r="M57" s="43">
        <f>L57/C57</f>
        <v>0.9044012507779311</v>
      </c>
      <c r="N57" s="43">
        <f t="shared" si="2"/>
        <v>1.0648811477499005</v>
      </c>
      <c r="O57" s="101" t="s">
        <v>338</v>
      </c>
    </row>
    <row r="58" spans="1:17" ht="57" customHeight="1" x14ac:dyDescent="0.25">
      <c r="A58" s="61" t="s">
        <v>99</v>
      </c>
      <c r="B58" s="62" t="s">
        <v>98</v>
      </c>
      <c r="C58" s="18">
        <v>14782.8</v>
      </c>
      <c r="D58" s="18">
        <f t="shared" ref="D58:I58" si="19">C58</f>
        <v>14782.8</v>
      </c>
      <c r="E58" s="18">
        <f t="shared" si="19"/>
        <v>14782.8</v>
      </c>
      <c r="F58" s="18">
        <f t="shared" si="19"/>
        <v>14782.8</v>
      </c>
      <c r="G58" s="18">
        <f t="shared" si="19"/>
        <v>14782.8</v>
      </c>
      <c r="H58" s="18">
        <f t="shared" si="19"/>
        <v>14782.8</v>
      </c>
      <c r="I58" s="113">
        <f t="shared" si="19"/>
        <v>14782.8</v>
      </c>
      <c r="J58" s="18">
        <f>I58</f>
        <v>14782.8</v>
      </c>
      <c r="K58" s="18">
        <v>12555</v>
      </c>
      <c r="L58" s="18">
        <v>13369.58281</v>
      </c>
      <c r="M58" s="43">
        <f>L58/C58</f>
        <v>0.9044012507779311</v>
      </c>
      <c r="N58" s="43">
        <f t="shared" si="2"/>
        <v>1.0648811477499005</v>
      </c>
      <c r="O58" s="101"/>
    </row>
    <row r="59" spans="1:17" ht="138.75" customHeight="1" x14ac:dyDescent="0.25">
      <c r="A59" s="61" t="s">
        <v>292</v>
      </c>
      <c r="B59" s="62" t="s">
        <v>294</v>
      </c>
      <c r="C59" s="18"/>
      <c r="D59" s="18"/>
      <c r="E59" s="18"/>
      <c r="F59" s="18"/>
      <c r="G59" s="18"/>
      <c r="H59" s="18"/>
      <c r="I59" s="113"/>
      <c r="J59" s="18"/>
      <c r="K59" s="18">
        <f>K60</f>
        <v>695</v>
      </c>
      <c r="L59" s="18">
        <f>L60</f>
        <v>695.67993000000001</v>
      </c>
      <c r="M59" s="43" t="e">
        <f>L59/C59</f>
        <v>#DIV/0!</v>
      </c>
      <c r="N59" s="43">
        <f t="shared" si="2"/>
        <v>1.0009783165467625</v>
      </c>
      <c r="O59" s="101" t="s">
        <v>339</v>
      </c>
    </row>
    <row r="60" spans="1:17" ht="57" customHeight="1" x14ac:dyDescent="0.25">
      <c r="A60" s="61" t="s">
        <v>293</v>
      </c>
      <c r="B60" s="62" t="s">
        <v>295</v>
      </c>
      <c r="C60" s="18"/>
      <c r="D60" s="18"/>
      <c r="E60" s="18"/>
      <c r="F60" s="18"/>
      <c r="G60" s="18"/>
      <c r="H60" s="18"/>
      <c r="I60" s="113"/>
      <c r="J60" s="18"/>
      <c r="K60" s="18">
        <v>695</v>
      </c>
      <c r="L60" s="18">
        <v>695.67993000000001</v>
      </c>
      <c r="M60" s="43" t="e">
        <f>L60/C60</f>
        <v>#DIV/0!</v>
      </c>
      <c r="N60" s="43">
        <f t="shared" si="2"/>
        <v>1.0009783165467625</v>
      </c>
      <c r="O60" s="101"/>
    </row>
    <row r="61" spans="1:17" ht="80.25" customHeight="1" x14ac:dyDescent="0.25">
      <c r="A61" s="61" t="s">
        <v>101</v>
      </c>
      <c r="B61" s="62" t="s">
        <v>100</v>
      </c>
      <c r="C61" s="18">
        <f t="shared" ref="C61:L61" si="20">C62</f>
        <v>13030.5</v>
      </c>
      <c r="D61" s="18">
        <f t="shared" si="20"/>
        <v>13030.5</v>
      </c>
      <c r="E61" s="18">
        <f t="shared" si="20"/>
        <v>13030.5</v>
      </c>
      <c r="F61" s="18">
        <f t="shared" si="20"/>
        <v>13030.5</v>
      </c>
      <c r="G61" s="18">
        <f t="shared" si="20"/>
        <v>13030.5</v>
      </c>
      <c r="H61" s="18">
        <f>H62</f>
        <v>13030.5</v>
      </c>
      <c r="I61" s="113">
        <f>I62</f>
        <v>13030.5</v>
      </c>
      <c r="J61" s="18">
        <f t="shared" si="20"/>
        <v>13030.5</v>
      </c>
      <c r="K61" s="18">
        <f t="shared" si="20"/>
        <v>8130</v>
      </c>
      <c r="L61" s="18">
        <f t="shared" si="20"/>
        <v>10986.66286</v>
      </c>
      <c r="M61" s="43">
        <f>L61/C61</f>
        <v>0.84314975327117148</v>
      </c>
      <c r="N61" s="43">
        <f t="shared" si="2"/>
        <v>1.3513730455104551</v>
      </c>
      <c r="O61" s="96" t="s">
        <v>340</v>
      </c>
    </row>
    <row r="62" spans="1:17" ht="63" customHeight="1" x14ac:dyDescent="0.25">
      <c r="A62" s="61" t="s">
        <v>103</v>
      </c>
      <c r="B62" s="62" t="s">
        <v>102</v>
      </c>
      <c r="C62" s="18">
        <v>13030.5</v>
      </c>
      <c r="D62" s="18">
        <f t="shared" ref="D62:I62" si="21">C62</f>
        <v>13030.5</v>
      </c>
      <c r="E62" s="18">
        <f t="shared" si="21"/>
        <v>13030.5</v>
      </c>
      <c r="F62" s="18">
        <f t="shared" si="21"/>
        <v>13030.5</v>
      </c>
      <c r="G62" s="18">
        <f t="shared" si="21"/>
        <v>13030.5</v>
      </c>
      <c r="H62" s="18">
        <f t="shared" si="21"/>
        <v>13030.5</v>
      </c>
      <c r="I62" s="113">
        <f t="shared" si="21"/>
        <v>13030.5</v>
      </c>
      <c r="J62" s="18">
        <f>I62</f>
        <v>13030.5</v>
      </c>
      <c r="K62" s="18">
        <v>8130</v>
      </c>
      <c r="L62" s="18">
        <v>10986.66286</v>
      </c>
      <c r="M62" s="43">
        <f>L62/C62</f>
        <v>0.84314975327117148</v>
      </c>
      <c r="N62" s="43">
        <f t="shared" si="2"/>
        <v>1.3513730455104551</v>
      </c>
      <c r="O62" s="97"/>
    </row>
    <row r="63" spans="1:17" ht="63" customHeight="1" x14ac:dyDescent="0.25">
      <c r="A63" s="61" t="s">
        <v>319</v>
      </c>
      <c r="B63" s="62" t="s">
        <v>324</v>
      </c>
      <c r="C63" s="18"/>
      <c r="D63" s="18"/>
      <c r="E63" s="18"/>
      <c r="F63" s="18"/>
      <c r="G63" s="18"/>
      <c r="H63" s="18"/>
      <c r="I63" s="113"/>
      <c r="J63" s="18"/>
      <c r="K63" s="18"/>
      <c r="L63" s="18">
        <f>L65</f>
        <v>2.7380000000000002E-2</v>
      </c>
      <c r="M63" s="43" t="e">
        <f>L63/C63</f>
        <v>#DIV/0!</v>
      </c>
      <c r="N63" s="43" t="e">
        <f t="shared" si="2"/>
        <v>#DIV/0!</v>
      </c>
      <c r="O63" s="63"/>
    </row>
    <row r="64" spans="1:17" ht="63" customHeight="1" x14ac:dyDescent="0.25">
      <c r="A64" s="61" t="s">
        <v>320</v>
      </c>
      <c r="B64" s="62" t="s">
        <v>323</v>
      </c>
      <c r="C64" s="18"/>
      <c r="D64" s="18"/>
      <c r="E64" s="18"/>
      <c r="F64" s="18"/>
      <c r="G64" s="18"/>
      <c r="H64" s="18"/>
      <c r="I64" s="113"/>
      <c r="J64" s="18"/>
      <c r="K64" s="18"/>
      <c r="L64" s="18">
        <f>L65</f>
        <v>2.7380000000000002E-2</v>
      </c>
      <c r="M64" s="43" t="e">
        <f>L64/C64</f>
        <v>#DIV/0!</v>
      </c>
      <c r="N64" s="43" t="e">
        <f t="shared" si="2"/>
        <v>#DIV/0!</v>
      </c>
      <c r="O64" s="63"/>
    </row>
    <row r="65" spans="1:15" ht="140.25" customHeight="1" thickBot="1" x14ac:dyDescent="0.3">
      <c r="A65" s="61" t="s">
        <v>321</v>
      </c>
      <c r="B65" s="62" t="s">
        <v>322</v>
      </c>
      <c r="C65" s="18"/>
      <c r="D65" s="18"/>
      <c r="E65" s="18"/>
      <c r="F65" s="18"/>
      <c r="G65" s="18"/>
      <c r="H65" s="18"/>
      <c r="I65" s="113"/>
      <c r="J65" s="18"/>
      <c r="K65" s="18"/>
      <c r="L65" s="18">
        <v>2.7380000000000002E-2</v>
      </c>
      <c r="M65" s="43" t="e">
        <f>L65/C65</f>
        <v>#DIV/0!</v>
      </c>
      <c r="N65" s="43" t="e">
        <f t="shared" si="2"/>
        <v>#DIV/0!</v>
      </c>
      <c r="O65" s="63"/>
    </row>
    <row r="66" spans="1:15" ht="121.5" customHeight="1" thickBot="1" x14ac:dyDescent="0.3">
      <c r="A66" s="61" t="s">
        <v>296</v>
      </c>
      <c r="B66" s="62" t="s">
        <v>297</v>
      </c>
      <c r="C66" s="18">
        <f>C67+C69</f>
        <v>6097.2</v>
      </c>
      <c r="D66" s="18">
        <f t="shared" ref="D66" si="22">D67+D69</f>
        <v>6097.2</v>
      </c>
      <c r="E66" s="18">
        <f>E67+E69</f>
        <v>6097.2</v>
      </c>
      <c r="F66" s="18">
        <f t="shared" ref="F66:L66" si="23">F67+F69</f>
        <v>6097.2</v>
      </c>
      <c r="G66" s="18">
        <f t="shared" si="23"/>
        <v>6097.2</v>
      </c>
      <c r="H66" s="18">
        <f t="shared" si="23"/>
        <v>6097.2</v>
      </c>
      <c r="I66" s="113">
        <f t="shared" si="23"/>
        <v>6097.2</v>
      </c>
      <c r="J66" s="18">
        <f t="shared" si="23"/>
        <v>6097.2</v>
      </c>
      <c r="K66" s="18">
        <f t="shared" si="23"/>
        <v>10410</v>
      </c>
      <c r="L66" s="18">
        <f t="shared" si="23"/>
        <v>11238.54783</v>
      </c>
      <c r="M66" s="43">
        <f>L66/C66</f>
        <v>1.8432309633930328</v>
      </c>
      <c r="N66" s="43">
        <f t="shared" si="2"/>
        <v>1.0795915302593659</v>
      </c>
      <c r="O66" s="52" t="s">
        <v>341</v>
      </c>
    </row>
    <row r="67" spans="1:15" ht="126.75" customHeight="1" x14ac:dyDescent="0.25">
      <c r="A67" s="61" t="s">
        <v>104</v>
      </c>
      <c r="B67" s="62" t="s">
        <v>250</v>
      </c>
      <c r="C67" s="18">
        <f t="shared" ref="C67:L67" si="24">C68</f>
        <v>2000</v>
      </c>
      <c r="D67" s="18">
        <f t="shared" si="24"/>
        <v>2000</v>
      </c>
      <c r="E67" s="18">
        <f t="shared" si="24"/>
        <v>2000</v>
      </c>
      <c r="F67" s="18">
        <f t="shared" si="24"/>
        <v>2000</v>
      </c>
      <c r="G67" s="18">
        <f t="shared" si="24"/>
        <v>2000</v>
      </c>
      <c r="H67" s="18">
        <f>H68</f>
        <v>2000</v>
      </c>
      <c r="I67" s="113">
        <f>I68</f>
        <v>2000</v>
      </c>
      <c r="J67" s="18">
        <f t="shared" si="24"/>
        <v>2000</v>
      </c>
      <c r="K67" s="18">
        <f t="shared" si="24"/>
        <v>5000</v>
      </c>
      <c r="L67" s="18">
        <f t="shared" si="24"/>
        <v>5393.4595799999997</v>
      </c>
      <c r="M67" s="43">
        <f>L67/C67</f>
        <v>2.69672979</v>
      </c>
      <c r="N67" s="43">
        <f t="shared" si="2"/>
        <v>1.0786919159999999</v>
      </c>
      <c r="O67" s="98" t="s">
        <v>341</v>
      </c>
    </row>
    <row r="68" spans="1:15" ht="87.75" customHeight="1" thickBot="1" x14ac:dyDescent="0.3">
      <c r="A68" s="61" t="s">
        <v>105</v>
      </c>
      <c r="B68" s="62" t="s">
        <v>251</v>
      </c>
      <c r="C68" s="18">
        <v>2000</v>
      </c>
      <c r="D68" s="18">
        <f t="shared" ref="D68:I68" si="25">C68</f>
        <v>2000</v>
      </c>
      <c r="E68" s="18">
        <f t="shared" si="25"/>
        <v>2000</v>
      </c>
      <c r="F68" s="18">
        <f t="shared" si="25"/>
        <v>2000</v>
      </c>
      <c r="G68" s="18">
        <f t="shared" si="25"/>
        <v>2000</v>
      </c>
      <c r="H68" s="18">
        <f t="shared" si="25"/>
        <v>2000</v>
      </c>
      <c r="I68" s="113">
        <f t="shared" si="25"/>
        <v>2000</v>
      </c>
      <c r="J68" s="18">
        <f>I68</f>
        <v>2000</v>
      </c>
      <c r="K68" s="18">
        <v>5000</v>
      </c>
      <c r="L68" s="18">
        <v>5393.4595799999997</v>
      </c>
      <c r="M68" s="43">
        <f>L68/C68</f>
        <v>2.69672979</v>
      </c>
      <c r="N68" s="43">
        <f t="shared" si="2"/>
        <v>1.0786919159999999</v>
      </c>
      <c r="O68" s="99"/>
    </row>
    <row r="69" spans="1:15" ht="93" customHeight="1" x14ac:dyDescent="0.25">
      <c r="A69" s="61" t="s">
        <v>277</v>
      </c>
      <c r="B69" s="62" t="s">
        <v>278</v>
      </c>
      <c r="C69" s="18">
        <f>C70</f>
        <v>4097.2</v>
      </c>
      <c r="D69" s="18">
        <f>D70</f>
        <v>4097.2</v>
      </c>
      <c r="E69" s="18">
        <f>E70</f>
        <v>4097.2</v>
      </c>
      <c r="F69" s="18">
        <f t="shared" ref="F69:L69" si="26">F70</f>
        <v>4097.2</v>
      </c>
      <c r="G69" s="18">
        <f t="shared" si="26"/>
        <v>4097.2</v>
      </c>
      <c r="H69" s="18">
        <f t="shared" si="26"/>
        <v>4097.2</v>
      </c>
      <c r="I69" s="113">
        <f t="shared" si="26"/>
        <v>4097.2</v>
      </c>
      <c r="J69" s="18">
        <f t="shared" si="26"/>
        <v>4097.2</v>
      </c>
      <c r="K69" s="18">
        <f t="shared" si="26"/>
        <v>5410</v>
      </c>
      <c r="L69" s="18">
        <f t="shared" si="26"/>
        <v>5845.0882499999998</v>
      </c>
      <c r="M69" s="43">
        <f>L69/C69</f>
        <v>1.4266055476911061</v>
      </c>
      <c r="N69" s="43">
        <f t="shared" si="2"/>
        <v>1.080422966728281</v>
      </c>
      <c r="O69" s="98" t="s">
        <v>341</v>
      </c>
    </row>
    <row r="70" spans="1:15" ht="147.75" customHeight="1" thickBot="1" x14ac:dyDescent="0.3">
      <c r="A70" s="53" t="s">
        <v>277</v>
      </c>
      <c r="B70" s="54" t="s">
        <v>279</v>
      </c>
      <c r="C70" s="16">
        <v>4097.2</v>
      </c>
      <c r="D70" s="16">
        <f>C70</f>
        <v>4097.2</v>
      </c>
      <c r="E70" s="16">
        <f>D70</f>
        <v>4097.2</v>
      </c>
      <c r="F70" s="16">
        <f t="shared" ref="F70:I70" si="27">E70</f>
        <v>4097.2</v>
      </c>
      <c r="G70" s="16">
        <f t="shared" si="27"/>
        <v>4097.2</v>
      </c>
      <c r="H70" s="16">
        <f t="shared" si="27"/>
        <v>4097.2</v>
      </c>
      <c r="I70" s="111">
        <f t="shared" si="27"/>
        <v>4097.2</v>
      </c>
      <c r="J70" s="16">
        <f>I70</f>
        <v>4097.2</v>
      </c>
      <c r="K70" s="16">
        <v>5410</v>
      </c>
      <c r="L70" s="16">
        <v>5845.0882499999998</v>
      </c>
      <c r="M70" s="55">
        <f>L70/C70</f>
        <v>1.4266055476911061</v>
      </c>
      <c r="N70" s="43">
        <f t="shared" si="2"/>
        <v>1.080422966728281</v>
      </c>
      <c r="O70" s="99"/>
    </row>
    <row r="71" spans="1:15" ht="74.25" customHeight="1" x14ac:dyDescent="0.25">
      <c r="A71" s="57" t="s">
        <v>107</v>
      </c>
      <c r="B71" s="58" t="s">
        <v>106</v>
      </c>
      <c r="C71" s="17">
        <f t="shared" ref="C71:L71" si="28">C72</f>
        <v>1130</v>
      </c>
      <c r="D71" s="17">
        <f t="shared" si="28"/>
        <v>1130</v>
      </c>
      <c r="E71" s="17">
        <f t="shared" si="28"/>
        <v>1130</v>
      </c>
      <c r="F71" s="17">
        <f t="shared" si="28"/>
        <v>1130</v>
      </c>
      <c r="G71" s="17">
        <f t="shared" si="28"/>
        <v>1130</v>
      </c>
      <c r="H71" s="17">
        <f>H72</f>
        <v>1130</v>
      </c>
      <c r="I71" s="112">
        <f>I72</f>
        <v>1130</v>
      </c>
      <c r="J71" s="17">
        <f t="shared" si="28"/>
        <v>1130</v>
      </c>
      <c r="K71" s="17">
        <f t="shared" si="28"/>
        <v>2010</v>
      </c>
      <c r="L71" s="17">
        <f t="shared" si="28"/>
        <v>2016.8053</v>
      </c>
      <c r="M71" s="59">
        <f>L71/C71</f>
        <v>1.7847834513274337</v>
      </c>
      <c r="N71" s="43">
        <f t="shared" si="2"/>
        <v>1.0033857213930348</v>
      </c>
      <c r="O71" s="98" t="s">
        <v>343</v>
      </c>
    </row>
    <row r="72" spans="1:15" ht="21.75" customHeight="1" thickBot="1" x14ac:dyDescent="0.3">
      <c r="A72" s="61" t="s">
        <v>109</v>
      </c>
      <c r="B72" s="62" t="s">
        <v>108</v>
      </c>
      <c r="C72" s="18">
        <v>1130</v>
      </c>
      <c r="D72" s="18">
        <f>C72</f>
        <v>1130</v>
      </c>
      <c r="E72" s="18">
        <f>D72</f>
        <v>1130</v>
      </c>
      <c r="F72" s="18">
        <f t="shared" ref="F72:I72" si="29">E72</f>
        <v>1130</v>
      </c>
      <c r="G72" s="18">
        <f t="shared" si="29"/>
        <v>1130</v>
      </c>
      <c r="H72" s="18">
        <f t="shared" si="29"/>
        <v>1130</v>
      </c>
      <c r="I72" s="113">
        <f t="shared" si="29"/>
        <v>1130</v>
      </c>
      <c r="J72" s="18">
        <f>I72</f>
        <v>1130</v>
      </c>
      <c r="K72" s="18">
        <v>2010</v>
      </c>
      <c r="L72" s="18">
        <v>2016.8053</v>
      </c>
      <c r="M72" s="43">
        <f>L72/C72</f>
        <v>1.7847834513274337</v>
      </c>
      <c r="N72" s="43">
        <f t="shared" si="2"/>
        <v>1.0033857213930348</v>
      </c>
      <c r="O72" s="97"/>
    </row>
    <row r="73" spans="1:15" ht="27" hidden="1" customHeight="1" x14ac:dyDescent="0.3">
      <c r="A73" s="61" t="s">
        <v>111</v>
      </c>
      <c r="B73" s="62" t="s">
        <v>110</v>
      </c>
      <c r="C73" s="18"/>
      <c r="D73" s="18"/>
      <c r="E73" s="18"/>
      <c r="F73" s="18"/>
      <c r="G73" s="18"/>
      <c r="H73" s="18"/>
      <c r="I73" s="113"/>
      <c r="J73" s="18"/>
      <c r="K73" s="18"/>
      <c r="L73" s="18"/>
      <c r="M73" s="43" t="e">
        <f>L73/C73</f>
        <v>#DIV/0!</v>
      </c>
      <c r="N73" s="43" t="e">
        <f t="shared" si="2"/>
        <v>#DIV/0!</v>
      </c>
      <c r="O73" s="88"/>
    </row>
    <row r="74" spans="1:15" ht="27.75" hidden="1" customHeight="1" x14ac:dyDescent="0.3">
      <c r="A74" s="61" t="s">
        <v>113</v>
      </c>
      <c r="B74" s="62" t="s">
        <v>112</v>
      </c>
      <c r="C74" s="18"/>
      <c r="D74" s="18"/>
      <c r="E74" s="18"/>
      <c r="F74" s="18"/>
      <c r="G74" s="18"/>
      <c r="H74" s="18"/>
      <c r="I74" s="113"/>
      <c r="J74" s="18"/>
      <c r="K74" s="18"/>
      <c r="L74" s="18"/>
      <c r="M74" s="43" t="e">
        <f>L74/C74</f>
        <v>#DIV/0!</v>
      </c>
      <c r="N74" s="43" t="e">
        <f t="shared" ref="N74:N141" si="30">L74/K74</f>
        <v>#DIV/0!</v>
      </c>
      <c r="O74" s="88"/>
    </row>
    <row r="75" spans="1:15" ht="24.75" hidden="1" customHeight="1" x14ac:dyDescent="0.3">
      <c r="A75" s="61" t="s">
        <v>115</v>
      </c>
      <c r="B75" s="62" t="s">
        <v>114</v>
      </c>
      <c r="C75" s="18"/>
      <c r="D75" s="18"/>
      <c r="E75" s="18"/>
      <c r="F75" s="18"/>
      <c r="G75" s="18"/>
      <c r="H75" s="18"/>
      <c r="I75" s="113"/>
      <c r="J75" s="18"/>
      <c r="K75" s="18"/>
      <c r="L75" s="18"/>
      <c r="M75" s="43" t="e">
        <f>L75/C75</f>
        <v>#DIV/0!</v>
      </c>
      <c r="N75" s="43" t="e">
        <f t="shared" si="30"/>
        <v>#DIV/0!</v>
      </c>
      <c r="O75" s="88"/>
    </row>
    <row r="76" spans="1:15" ht="17.25" hidden="1" customHeight="1" x14ac:dyDescent="0.3">
      <c r="A76" s="61" t="s">
        <v>117</v>
      </c>
      <c r="B76" s="62" t="s">
        <v>116</v>
      </c>
      <c r="C76" s="18"/>
      <c r="D76" s="18"/>
      <c r="E76" s="18"/>
      <c r="F76" s="18"/>
      <c r="G76" s="18"/>
      <c r="H76" s="18"/>
      <c r="I76" s="113"/>
      <c r="J76" s="18"/>
      <c r="K76" s="18"/>
      <c r="L76" s="18"/>
      <c r="M76" s="43" t="e">
        <f>L76/C76</f>
        <v>#DIV/0!</v>
      </c>
      <c r="N76" s="43" t="e">
        <f t="shared" si="30"/>
        <v>#DIV/0!</v>
      </c>
      <c r="O76" s="88"/>
    </row>
    <row r="77" spans="1:15" ht="24" hidden="1" customHeight="1" thickBot="1" x14ac:dyDescent="0.3">
      <c r="A77" s="53" t="s">
        <v>119</v>
      </c>
      <c r="B77" s="54" t="s">
        <v>118</v>
      </c>
      <c r="C77" s="16"/>
      <c r="D77" s="18"/>
      <c r="E77" s="16"/>
      <c r="F77" s="16"/>
      <c r="G77" s="16"/>
      <c r="H77" s="16"/>
      <c r="I77" s="111"/>
      <c r="J77" s="16"/>
      <c r="K77" s="16"/>
      <c r="L77" s="16"/>
      <c r="M77" s="55" t="e">
        <f>L77/C77</f>
        <v>#DIV/0!</v>
      </c>
      <c r="N77" s="43" t="e">
        <f t="shared" si="30"/>
        <v>#DIV/0!</v>
      </c>
      <c r="O77" s="89"/>
    </row>
    <row r="78" spans="1:15" ht="81.75" customHeight="1" thickBot="1" x14ac:dyDescent="0.3">
      <c r="A78" s="49" t="s">
        <v>121</v>
      </c>
      <c r="B78" s="50" t="s">
        <v>120</v>
      </c>
      <c r="C78" s="15">
        <f>C81</f>
        <v>100</v>
      </c>
      <c r="D78" s="15">
        <f>D81</f>
        <v>100</v>
      </c>
      <c r="E78" s="15">
        <f>E83</f>
        <v>100</v>
      </c>
      <c r="F78" s="15">
        <f>F83</f>
        <v>15255.18506</v>
      </c>
      <c r="G78" s="15">
        <f>G83</f>
        <v>15255.18506</v>
      </c>
      <c r="H78" s="15">
        <f>G78</f>
        <v>15255.18506</v>
      </c>
      <c r="I78" s="110">
        <f>H78</f>
        <v>15255.18506</v>
      </c>
      <c r="J78" s="15">
        <f>J83</f>
        <v>110</v>
      </c>
      <c r="K78" s="15">
        <f>K81</f>
        <v>19450.18506</v>
      </c>
      <c r="L78" s="15">
        <f>L81+L79</f>
        <v>19612.145859999997</v>
      </c>
      <c r="M78" s="51">
        <f>L78/C78</f>
        <v>196.12145859999998</v>
      </c>
      <c r="N78" s="43">
        <f t="shared" si="30"/>
        <v>1.0083269541909436</v>
      </c>
      <c r="O78" s="98" t="s">
        <v>375</v>
      </c>
    </row>
    <row r="79" spans="1:15" ht="50.25" customHeight="1" thickBot="1" x14ac:dyDescent="0.3">
      <c r="A79" s="57" t="s">
        <v>298</v>
      </c>
      <c r="B79" s="58" t="s">
        <v>299</v>
      </c>
      <c r="C79" s="17"/>
      <c r="D79" s="17"/>
      <c r="E79" s="17"/>
      <c r="F79" s="17"/>
      <c r="G79" s="17"/>
      <c r="H79" s="17"/>
      <c r="I79" s="112"/>
      <c r="J79" s="17"/>
      <c r="K79" s="17"/>
      <c r="L79" s="17">
        <f>L80</f>
        <v>5.6</v>
      </c>
      <c r="M79" s="51" t="e">
        <f>L79/C79</f>
        <v>#DIV/0!</v>
      </c>
      <c r="N79" s="43" t="e">
        <f t="shared" si="30"/>
        <v>#DIV/0!</v>
      </c>
      <c r="O79" s="96"/>
    </row>
    <row r="80" spans="1:15" ht="79.5" customHeight="1" thickBot="1" x14ac:dyDescent="0.3">
      <c r="A80" s="57" t="s">
        <v>300</v>
      </c>
      <c r="B80" s="58" t="s">
        <v>301</v>
      </c>
      <c r="C80" s="17"/>
      <c r="D80" s="17"/>
      <c r="E80" s="17"/>
      <c r="F80" s="17"/>
      <c r="G80" s="17"/>
      <c r="H80" s="17"/>
      <c r="I80" s="112"/>
      <c r="J80" s="17"/>
      <c r="K80" s="17"/>
      <c r="L80" s="17">
        <v>5.6</v>
      </c>
      <c r="M80" s="51" t="e">
        <f>L80/C80</f>
        <v>#DIV/0!</v>
      </c>
      <c r="N80" s="43" t="e">
        <f t="shared" si="30"/>
        <v>#DIV/0!</v>
      </c>
      <c r="O80" s="96"/>
    </row>
    <row r="81" spans="1:15" ht="24" thickBot="1" x14ac:dyDescent="0.3">
      <c r="A81" s="61" t="s">
        <v>123</v>
      </c>
      <c r="B81" s="62" t="s">
        <v>122</v>
      </c>
      <c r="C81" s="21">
        <f>C82</f>
        <v>100</v>
      </c>
      <c r="D81" s="21">
        <f>D82</f>
        <v>100</v>
      </c>
      <c r="E81" s="21">
        <f t="shared" ref="E81:L82" si="31">E82</f>
        <v>100</v>
      </c>
      <c r="F81" s="21">
        <f t="shared" si="31"/>
        <v>15255.18506</v>
      </c>
      <c r="G81" s="21">
        <f t="shared" si="31"/>
        <v>15255.18506</v>
      </c>
      <c r="H81" s="21">
        <f t="shared" si="31"/>
        <v>15255.18506</v>
      </c>
      <c r="I81" s="116">
        <f t="shared" si="31"/>
        <v>110</v>
      </c>
      <c r="J81" s="21">
        <f t="shared" si="31"/>
        <v>110</v>
      </c>
      <c r="K81" s="21">
        <f t="shared" si="31"/>
        <v>19450.18506</v>
      </c>
      <c r="L81" s="21">
        <f t="shared" si="31"/>
        <v>19606.545859999998</v>
      </c>
      <c r="M81" s="51">
        <f>L81/C81</f>
        <v>196.06545859999997</v>
      </c>
      <c r="N81" s="43">
        <f t="shared" si="30"/>
        <v>1.0080390391925658</v>
      </c>
      <c r="O81" s="96"/>
    </row>
    <row r="82" spans="1:15" ht="24.75" customHeight="1" thickBot="1" x14ac:dyDescent="0.3">
      <c r="A82" s="61" t="s">
        <v>125</v>
      </c>
      <c r="B82" s="62" t="s">
        <v>124</v>
      </c>
      <c r="C82" s="21">
        <f>C83</f>
        <v>100</v>
      </c>
      <c r="D82" s="21">
        <f>D83</f>
        <v>100</v>
      </c>
      <c r="E82" s="21">
        <f t="shared" si="31"/>
        <v>100</v>
      </c>
      <c r="F82" s="21">
        <f t="shared" si="31"/>
        <v>15255.18506</v>
      </c>
      <c r="G82" s="21">
        <f t="shared" si="31"/>
        <v>15255.18506</v>
      </c>
      <c r="H82" s="21">
        <f t="shared" si="31"/>
        <v>15255.18506</v>
      </c>
      <c r="I82" s="116">
        <f t="shared" si="31"/>
        <v>110</v>
      </c>
      <c r="J82" s="21">
        <f t="shared" si="31"/>
        <v>110</v>
      </c>
      <c r="K82" s="21">
        <f t="shared" si="31"/>
        <v>19450.18506</v>
      </c>
      <c r="L82" s="21">
        <f>L83</f>
        <v>19606.545859999998</v>
      </c>
      <c r="M82" s="51">
        <f>L82/C82</f>
        <v>196.06545859999997</v>
      </c>
      <c r="N82" s="43">
        <f t="shared" si="30"/>
        <v>1.0080390391925658</v>
      </c>
      <c r="O82" s="96"/>
    </row>
    <row r="83" spans="1:15" ht="30.75" customHeight="1" thickBot="1" x14ac:dyDescent="0.3">
      <c r="A83" s="53" t="s">
        <v>127</v>
      </c>
      <c r="B83" s="54" t="s">
        <v>126</v>
      </c>
      <c r="C83" s="24">
        <v>100</v>
      </c>
      <c r="D83" s="24">
        <f>C83</f>
        <v>100</v>
      </c>
      <c r="E83" s="24">
        <f>D83</f>
        <v>100</v>
      </c>
      <c r="F83" s="24">
        <v>15255.18506</v>
      </c>
      <c r="G83" s="24">
        <f>F83</f>
        <v>15255.18506</v>
      </c>
      <c r="H83" s="24">
        <f>G83</f>
        <v>15255.18506</v>
      </c>
      <c r="I83" s="119">
        <v>110</v>
      </c>
      <c r="J83" s="24">
        <v>110</v>
      </c>
      <c r="K83" s="24">
        <v>19450.18506</v>
      </c>
      <c r="L83" s="24">
        <v>19606.545859999998</v>
      </c>
      <c r="M83" s="51">
        <f>L83/C83</f>
        <v>196.06545859999997</v>
      </c>
      <c r="N83" s="43">
        <f t="shared" si="30"/>
        <v>1.0080390391925658</v>
      </c>
      <c r="O83" s="99"/>
    </row>
    <row r="84" spans="1:15" ht="34.5" x14ac:dyDescent="0.25">
      <c r="A84" s="71" t="s">
        <v>129</v>
      </c>
      <c r="B84" s="58" t="s">
        <v>128</v>
      </c>
      <c r="C84" s="17">
        <f t="shared" ref="C84:L84" si="32">C85+C88</f>
        <v>8600</v>
      </c>
      <c r="D84" s="17">
        <f t="shared" si="32"/>
        <v>8600</v>
      </c>
      <c r="E84" s="17">
        <f t="shared" si="32"/>
        <v>8600</v>
      </c>
      <c r="F84" s="17">
        <f t="shared" si="32"/>
        <v>24600</v>
      </c>
      <c r="G84" s="17">
        <f t="shared" si="32"/>
        <v>24600</v>
      </c>
      <c r="H84" s="17">
        <f>H85+H88</f>
        <v>24600</v>
      </c>
      <c r="I84" s="112">
        <f>I85+I88</f>
        <v>24600</v>
      </c>
      <c r="J84" s="17">
        <f t="shared" si="32"/>
        <v>24600</v>
      </c>
      <c r="K84" s="17">
        <f t="shared" si="32"/>
        <v>13050</v>
      </c>
      <c r="L84" s="17">
        <f t="shared" si="32"/>
        <v>16459.450260000001</v>
      </c>
      <c r="M84" s="59">
        <f>L84/C84</f>
        <v>1.9138895651162793</v>
      </c>
      <c r="N84" s="43">
        <f t="shared" si="30"/>
        <v>1.2612605563218391</v>
      </c>
      <c r="O84" s="72" t="s">
        <v>337</v>
      </c>
    </row>
    <row r="85" spans="1:15" ht="138" customHeight="1" x14ac:dyDescent="0.25">
      <c r="A85" s="73" t="s">
        <v>131</v>
      </c>
      <c r="B85" s="62" t="s">
        <v>130</v>
      </c>
      <c r="C85" s="18">
        <f t="shared" ref="C85:J86" si="33">C86</f>
        <v>4000</v>
      </c>
      <c r="D85" s="18">
        <f t="shared" si="33"/>
        <v>4000</v>
      </c>
      <c r="E85" s="18">
        <f t="shared" si="33"/>
        <v>4000</v>
      </c>
      <c r="F85" s="18">
        <f t="shared" si="33"/>
        <v>4000</v>
      </c>
      <c r="G85" s="18">
        <f t="shared" si="33"/>
        <v>4000</v>
      </c>
      <c r="H85" s="18">
        <f>H86</f>
        <v>4000</v>
      </c>
      <c r="I85" s="113">
        <f>I86</f>
        <v>4000</v>
      </c>
      <c r="J85" s="18">
        <f t="shared" si="33"/>
        <v>4000</v>
      </c>
      <c r="K85" s="18">
        <f>K87</f>
        <v>970</v>
      </c>
      <c r="L85" s="18">
        <f>L87</f>
        <v>1158.68046</v>
      </c>
      <c r="M85" s="43">
        <f>L85/C85</f>
        <v>0.28967011500000001</v>
      </c>
      <c r="N85" s="43">
        <f t="shared" si="30"/>
        <v>1.19451593814433</v>
      </c>
      <c r="O85" s="91" t="s">
        <v>335</v>
      </c>
    </row>
    <row r="86" spans="1:15" ht="24.75" customHeight="1" x14ac:dyDescent="0.25">
      <c r="A86" s="73" t="s">
        <v>133</v>
      </c>
      <c r="B86" s="62" t="s">
        <v>132</v>
      </c>
      <c r="C86" s="18">
        <f t="shared" si="33"/>
        <v>4000</v>
      </c>
      <c r="D86" s="18">
        <f t="shared" si="33"/>
        <v>4000</v>
      </c>
      <c r="E86" s="18">
        <f t="shared" si="33"/>
        <v>4000</v>
      </c>
      <c r="F86" s="18">
        <f t="shared" si="33"/>
        <v>4000</v>
      </c>
      <c r="G86" s="18">
        <f t="shared" si="33"/>
        <v>4000</v>
      </c>
      <c r="H86" s="18">
        <f>H87</f>
        <v>4000</v>
      </c>
      <c r="I86" s="113">
        <f>I87</f>
        <v>4000</v>
      </c>
      <c r="J86" s="18">
        <f t="shared" si="33"/>
        <v>4000</v>
      </c>
      <c r="K86" s="18">
        <f>K87</f>
        <v>970</v>
      </c>
      <c r="L86" s="18">
        <f>L87</f>
        <v>1158.68046</v>
      </c>
      <c r="M86" s="43">
        <f>L86/C86</f>
        <v>0.28967011500000001</v>
      </c>
      <c r="N86" s="43">
        <f t="shared" si="30"/>
        <v>1.19451593814433</v>
      </c>
      <c r="O86" s="92"/>
    </row>
    <row r="87" spans="1:15" ht="36.75" customHeight="1" x14ac:dyDescent="0.25">
      <c r="A87" s="73" t="s">
        <v>135</v>
      </c>
      <c r="B87" s="62" t="s">
        <v>134</v>
      </c>
      <c r="C87" s="18">
        <v>4000</v>
      </c>
      <c r="D87" s="18">
        <f>C87</f>
        <v>4000</v>
      </c>
      <c r="E87" s="18">
        <f t="shared" ref="E87:I87" si="34">D87</f>
        <v>4000</v>
      </c>
      <c r="F87" s="18">
        <f t="shared" si="34"/>
        <v>4000</v>
      </c>
      <c r="G87" s="18">
        <f t="shared" si="34"/>
        <v>4000</v>
      </c>
      <c r="H87" s="18">
        <f t="shared" si="34"/>
        <v>4000</v>
      </c>
      <c r="I87" s="113">
        <f t="shared" si="34"/>
        <v>4000</v>
      </c>
      <c r="J87" s="18">
        <f>I87</f>
        <v>4000</v>
      </c>
      <c r="K87" s="18">
        <v>970</v>
      </c>
      <c r="L87" s="18">
        <f>1062.17087+96.50959</f>
        <v>1158.68046</v>
      </c>
      <c r="M87" s="43">
        <f>L87/C87</f>
        <v>0.28967011500000001</v>
      </c>
      <c r="N87" s="43">
        <f t="shared" si="30"/>
        <v>1.19451593814433</v>
      </c>
      <c r="O87" s="93"/>
    </row>
    <row r="88" spans="1:15" ht="45.75" x14ac:dyDescent="0.25">
      <c r="A88" s="73" t="s">
        <v>137</v>
      </c>
      <c r="B88" s="62" t="s">
        <v>136</v>
      </c>
      <c r="C88" s="18">
        <f t="shared" ref="C88:J89" si="35">C89</f>
        <v>4600</v>
      </c>
      <c r="D88" s="18">
        <f t="shared" si="35"/>
        <v>4600</v>
      </c>
      <c r="E88" s="18">
        <f t="shared" si="35"/>
        <v>4600</v>
      </c>
      <c r="F88" s="18">
        <f t="shared" si="35"/>
        <v>20600</v>
      </c>
      <c r="G88" s="18">
        <f t="shared" si="35"/>
        <v>20600</v>
      </c>
      <c r="H88" s="18">
        <f>H89</f>
        <v>20600</v>
      </c>
      <c r="I88" s="113">
        <f>I89</f>
        <v>20600</v>
      </c>
      <c r="J88" s="18">
        <f t="shared" si="35"/>
        <v>20600</v>
      </c>
      <c r="K88" s="18">
        <f>K89+K91</f>
        <v>12080</v>
      </c>
      <c r="L88" s="18">
        <f>L89+L91</f>
        <v>15300.7698</v>
      </c>
      <c r="M88" s="43">
        <f>L88/C88</f>
        <v>3.3262543043478261</v>
      </c>
      <c r="N88" s="43">
        <f t="shared" si="30"/>
        <v>1.2666200165562913</v>
      </c>
      <c r="O88" s="74" t="s">
        <v>336</v>
      </c>
    </row>
    <row r="89" spans="1:15" ht="42" customHeight="1" x14ac:dyDescent="0.25">
      <c r="A89" s="73" t="s">
        <v>139</v>
      </c>
      <c r="B89" s="62" t="s">
        <v>138</v>
      </c>
      <c r="C89" s="18">
        <f t="shared" si="35"/>
        <v>4600</v>
      </c>
      <c r="D89" s="18">
        <f t="shared" si="35"/>
        <v>4600</v>
      </c>
      <c r="E89" s="18">
        <f t="shared" si="35"/>
        <v>4600</v>
      </c>
      <c r="F89" s="18">
        <f t="shared" si="35"/>
        <v>20600</v>
      </c>
      <c r="G89" s="18">
        <f t="shared" si="35"/>
        <v>20600</v>
      </c>
      <c r="H89" s="18">
        <f>H90</f>
        <v>20600</v>
      </c>
      <c r="I89" s="113">
        <f>I90</f>
        <v>20600</v>
      </c>
      <c r="J89" s="18">
        <f t="shared" si="35"/>
        <v>20600</v>
      </c>
      <c r="K89" s="18">
        <f>K90</f>
        <v>11480</v>
      </c>
      <c r="L89" s="18">
        <f>L90</f>
        <v>14613.660610000001</v>
      </c>
      <c r="M89" s="43">
        <f>L89/C89</f>
        <v>3.1768827413043481</v>
      </c>
      <c r="N89" s="43">
        <f t="shared" si="30"/>
        <v>1.2729669520905924</v>
      </c>
      <c r="O89" s="94" t="s">
        <v>336</v>
      </c>
    </row>
    <row r="90" spans="1:15" ht="38.25" customHeight="1" x14ac:dyDescent="0.25">
      <c r="A90" s="73" t="s">
        <v>141</v>
      </c>
      <c r="B90" s="62" t="s">
        <v>140</v>
      </c>
      <c r="C90" s="18">
        <v>4600</v>
      </c>
      <c r="D90" s="18">
        <f>C90</f>
        <v>4600</v>
      </c>
      <c r="E90" s="18">
        <f t="shared" ref="E90:I90" si="36">D90</f>
        <v>4600</v>
      </c>
      <c r="F90" s="18">
        <v>20600</v>
      </c>
      <c r="G90" s="18">
        <f t="shared" si="36"/>
        <v>20600</v>
      </c>
      <c r="H90" s="18">
        <f t="shared" si="36"/>
        <v>20600</v>
      </c>
      <c r="I90" s="113">
        <f t="shared" si="36"/>
        <v>20600</v>
      </c>
      <c r="J90" s="18">
        <f>I90</f>
        <v>20600</v>
      </c>
      <c r="K90" s="18">
        <v>11480</v>
      </c>
      <c r="L90" s="18">
        <v>14613.660610000001</v>
      </c>
      <c r="M90" s="43">
        <f>L90/C90</f>
        <v>3.1768827413043481</v>
      </c>
      <c r="N90" s="43">
        <f t="shared" si="30"/>
        <v>1.2729669520905924</v>
      </c>
      <c r="O90" s="95"/>
    </row>
    <row r="91" spans="1:15" ht="101.25" customHeight="1" x14ac:dyDescent="0.25">
      <c r="A91" s="73" t="s">
        <v>143</v>
      </c>
      <c r="B91" s="62" t="s">
        <v>142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116">
        <v>0</v>
      </c>
      <c r="J91" s="21">
        <v>0</v>
      </c>
      <c r="K91" s="21">
        <f>K92</f>
        <v>600</v>
      </c>
      <c r="L91" s="21">
        <f>L92</f>
        <v>687.10919000000001</v>
      </c>
      <c r="M91" s="43" t="e">
        <f>L91/C91</f>
        <v>#DIV/0!</v>
      </c>
      <c r="N91" s="43">
        <f t="shared" si="30"/>
        <v>1.1451819833333334</v>
      </c>
      <c r="O91" s="74"/>
    </row>
    <row r="92" spans="1:15" ht="46.5" customHeight="1" x14ac:dyDescent="0.25">
      <c r="A92" s="73" t="s">
        <v>145</v>
      </c>
      <c r="B92" s="62" t="s">
        <v>144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116">
        <v>0</v>
      </c>
      <c r="J92" s="21">
        <v>0</v>
      </c>
      <c r="K92" s="21">
        <f>K93</f>
        <v>600</v>
      </c>
      <c r="L92" s="21">
        <f>L93</f>
        <v>687.10919000000001</v>
      </c>
      <c r="M92" s="43" t="e">
        <f>L92/C92</f>
        <v>#DIV/0!</v>
      </c>
      <c r="N92" s="43">
        <f t="shared" si="30"/>
        <v>1.1451819833333334</v>
      </c>
      <c r="O92" s="74"/>
    </row>
    <row r="93" spans="1:15" ht="36.75" customHeight="1" thickBot="1" x14ac:dyDescent="0.3">
      <c r="A93" s="75" t="s">
        <v>147</v>
      </c>
      <c r="B93" s="65" t="s">
        <v>146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117">
        <v>0</v>
      </c>
      <c r="J93" s="22">
        <v>0</v>
      </c>
      <c r="K93" s="22">
        <v>600</v>
      </c>
      <c r="L93" s="22">
        <v>687.10919000000001</v>
      </c>
      <c r="M93" s="47" t="e">
        <f>L93/C93</f>
        <v>#DIV/0!</v>
      </c>
      <c r="N93" s="43">
        <f t="shared" si="30"/>
        <v>1.1451819833333334</v>
      </c>
      <c r="O93" s="76"/>
    </row>
    <row r="94" spans="1:15" ht="31.5" x14ac:dyDescent="0.25">
      <c r="A94" s="49" t="s">
        <v>149</v>
      </c>
      <c r="B94" s="50" t="s">
        <v>148</v>
      </c>
      <c r="C94" s="15">
        <f t="shared" ref="C94:L95" si="37">C95</f>
        <v>1000</v>
      </c>
      <c r="D94" s="15">
        <f t="shared" si="37"/>
        <v>1000</v>
      </c>
      <c r="E94" s="15">
        <f t="shared" si="37"/>
        <v>1000</v>
      </c>
      <c r="F94" s="15">
        <f t="shared" si="37"/>
        <v>1000</v>
      </c>
      <c r="G94" s="15">
        <f t="shared" si="37"/>
        <v>1000</v>
      </c>
      <c r="H94" s="15">
        <f>H95</f>
        <v>1000</v>
      </c>
      <c r="I94" s="110">
        <f>I95</f>
        <v>1000</v>
      </c>
      <c r="J94" s="15">
        <f t="shared" si="37"/>
        <v>1000</v>
      </c>
      <c r="K94" s="15">
        <f>K95</f>
        <v>2900</v>
      </c>
      <c r="L94" s="15">
        <f t="shared" si="37"/>
        <v>2912.4224399999998</v>
      </c>
      <c r="M94" s="51">
        <f>L94/C94</f>
        <v>2.9124224399999998</v>
      </c>
      <c r="N94" s="43">
        <f t="shared" si="30"/>
        <v>1.0042835999999999</v>
      </c>
      <c r="O94" s="52" t="s">
        <v>273</v>
      </c>
    </row>
    <row r="95" spans="1:15" ht="80.25" customHeight="1" x14ac:dyDescent="0.25">
      <c r="A95" s="61" t="s">
        <v>227</v>
      </c>
      <c r="B95" s="62" t="s">
        <v>228</v>
      </c>
      <c r="C95" s="18">
        <f t="shared" si="37"/>
        <v>1000</v>
      </c>
      <c r="D95" s="18">
        <f t="shared" si="37"/>
        <v>1000</v>
      </c>
      <c r="E95" s="18">
        <f t="shared" si="37"/>
        <v>1000</v>
      </c>
      <c r="F95" s="18">
        <f t="shared" si="37"/>
        <v>1000</v>
      </c>
      <c r="G95" s="18">
        <f t="shared" si="37"/>
        <v>1000</v>
      </c>
      <c r="H95" s="18">
        <f>H96</f>
        <v>1000</v>
      </c>
      <c r="I95" s="113">
        <f>I96</f>
        <v>1000</v>
      </c>
      <c r="J95" s="18">
        <f t="shared" si="37"/>
        <v>1000</v>
      </c>
      <c r="K95" s="18">
        <f>K96</f>
        <v>2900</v>
      </c>
      <c r="L95" s="18">
        <f t="shared" si="37"/>
        <v>2912.4224399999998</v>
      </c>
      <c r="M95" s="43">
        <f>L95/C95</f>
        <v>2.9124224399999998</v>
      </c>
      <c r="N95" s="43">
        <f t="shared" si="30"/>
        <v>1.0042835999999999</v>
      </c>
      <c r="O95" s="63"/>
    </row>
    <row r="96" spans="1:15" ht="91.5" thickBot="1" x14ac:dyDescent="0.3">
      <c r="A96" s="53" t="s">
        <v>229</v>
      </c>
      <c r="B96" s="54" t="s">
        <v>230</v>
      </c>
      <c r="C96" s="16">
        <v>1000</v>
      </c>
      <c r="D96" s="16">
        <f t="shared" ref="D96:I96" si="38">C96</f>
        <v>1000</v>
      </c>
      <c r="E96" s="16">
        <f t="shared" si="38"/>
        <v>1000</v>
      </c>
      <c r="F96" s="16">
        <f t="shared" si="38"/>
        <v>1000</v>
      </c>
      <c r="G96" s="16">
        <f t="shared" si="38"/>
        <v>1000</v>
      </c>
      <c r="H96" s="16">
        <f t="shared" si="38"/>
        <v>1000</v>
      </c>
      <c r="I96" s="111">
        <f t="shared" si="38"/>
        <v>1000</v>
      </c>
      <c r="J96" s="16">
        <f>I96</f>
        <v>1000</v>
      </c>
      <c r="K96" s="16">
        <v>2900</v>
      </c>
      <c r="L96" s="16">
        <v>2912.4224399999998</v>
      </c>
      <c r="M96" s="55">
        <f>L96/C96</f>
        <v>2.9124224399999998</v>
      </c>
      <c r="N96" s="43">
        <f t="shared" si="30"/>
        <v>1.0042835999999999</v>
      </c>
      <c r="O96" s="56"/>
    </row>
    <row r="97" spans="1:15" ht="79.5" customHeight="1" x14ac:dyDescent="0.25">
      <c r="A97" s="49" t="s">
        <v>151</v>
      </c>
      <c r="B97" s="50" t="s">
        <v>150</v>
      </c>
      <c r="C97" s="15">
        <f t="shared" ref="C97:J97" si="39">C98+C100</f>
        <v>500</v>
      </c>
      <c r="D97" s="15">
        <f t="shared" si="39"/>
        <v>500</v>
      </c>
      <c r="E97" s="15">
        <f t="shared" si="39"/>
        <v>500</v>
      </c>
      <c r="F97" s="15">
        <f t="shared" si="39"/>
        <v>500</v>
      </c>
      <c r="G97" s="15">
        <f t="shared" si="39"/>
        <v>500</v>
      </c>
      <c r="H97" s="15">
        <f>H98+H100</f>
        <v>500</v>
      </c>
      <c r="I97" s="110">
        <f>I98+I100</f>
        <v>500</v>
      </c>
      <c r="J97" s="15">
        <f t="shared" si="39"/>
        <v>500</v>
      </c>
      <c r="K97" s="15">
        <f>K100+K98</f>
        <v>0</v>
      </c>
      <c r="L97" s="15">
        <f>L98+L100</f>
        <v>69.26800999999999</v>
      </c>
      <c r="M97" s="51">
        <f>L97/C97</f>
        <v>0.13853601999999998</v>
      </c>
      <c r="N97" s="43" t="e">
        <f t="shared" si="30"/>
        <v>#DIV/0!</v>
      </c>
      <c r="O97" s="52" t="s">
        <v>344</v>
      </c>
    </row>
    <row r="98" spans="1:15" ht="15.75" x14ac:dyDescent="0.25">
      <c r="A98" s="61" t="s">
        <v>153</v>
      </c>
      <c r="B98" s="62" t="s">
        <v>152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f>H99</f>
        <v>0</v>
      </c>
      <c r="I98" s="113">
        <f>I99</f>
        <v>0</v>
      </c>
      <c r="J98" s="18">
        <v>0</v>
      </c>
      <c r="K98" s="18">
        <f>K99</f>
        <v>0</v>
      </c>
      <c r="L98" s="18">
        <f>L99</f>
        <v>-59.18683</v>
      </c>
      <c r="M98" s="43" t="e">
        <f>L98/C98</f>
        <v>#DIV/0!</v>
      </c>
      <c r="N98" s="43" t="e">
        <f t="shared" si="30"/>
        <v>#DIV/0!</v>
      </c>
      <c r="O98" s="63"/>
    </row>
    <row r="99" spans="1:15" ht="34.5" x14ac:dyDescent="0.25">
      <c r="A99" s="61" t="s">
        <v>155</v>
      </c>
      <c r="B99" s="62" t="s">
        <v>154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f>G99</f>
        <v>0</v>
      </c>
      <c r="I99" s="113">
        <v>0</v>
      </c>
      <c r="J99" s="18">
        <v>0</v>
      </c>
      <c r="K99" s="18">
        <v>0</v>
      </c>
      <c r="L99" s="18">
        <v>-59.18683</v>
      </c>
      <c r="M99" s="43" t="e">
        <f>L99/C99</f>
        <v>#DIV/0!</v>
      </c>
      <c r="N99" s="43" t="e">
        <f t="shared" si="30"/>
        <v>#DIV/0!</v>
      </c>
      <c r="O99" s="63"/>
    </row>
    <row r="100" spans="1:15" ht="31.5" x14ac:dyDescent="0.25">
      <c r="A100" s="61" t="s">
        <v>157</v>
      </c>
      <c r="B100" s="62" t="s">
        <v>156</v>
      </c>
      <c r="C100" s="18">
        <f t="shared" ref="C100:L100" si="40">C101</f>
        <v>500</v>
      </c>
      <c r="D100" s="18">
        <f t="shared" si="40"/>
        <v>500</v>
      </c>
      <c r="E100" s="18">
        <f t="shared" si="40"/>
        <v>500</v>
      </c>
      <c r="F100" s="18">
        <f t="shared" si="40"/>
        <v>500</v>
      </c>
      <c r="G100" s="18">
        <f t="shared" si="40"/>
        <v>500</v>
      </c>
      <c r="H100" s="18">
        <f>H101</f>
        <v>500</v>
      </c>
      <c r="I100" s="113">
        <f>I101</f>
        <v>500</v>
      </c>
      <c r="J100" s="18">
        <f t="shared" si="40"/>
        <v>500</v>
      </c>
      <c r="K100" s="18">
        <v>0</v>
      </c>
      <c r="L100" s="18">
        <f t="shared" si="40"/>
        <v>128.45483999999999</v>
      </c>
      <c r="M100" s="43">
        <f>L100/C100</f>
        <v>0.25690967999999997</v>
      </c>
      <c r="N100" s="43" t="e">
        <f t="shared" si="30"/>
        <v>#DIV/0!</v>
      </c>
      <c r="O100" s="63" t="s">
        <v>344</v>
      </c>
    </row>
    <row r="101" spans="1:15" ht="24" thickBot="1" x14ac:dyDescent="0.3">
      <c r="A101" s="53" t="s">
        <v>159</v>
      </c>
      <c r="B101" s="54" t="s">
        <v>158</v>
      </c>
      <c r="C101" s="16">
        <v>500</v>
      </c>
      <c r="D101" s="16">
        <f t="shared" ref="D101:I101" si="41">C101</f>
        <v>500</v>
      </c>
      <c r="E101" s="16">
        <f t="shared" si="41"/>
        <v>500</v>
      </c>
      <c r="F101" s="16">
        <f t="shared" si="41"/>
        <v>500</v>
      </c>
      <c r="G101" s="16">
        <f t="shared" si="41"/>
        <v>500</v>
      </c>
      <c r="H101" s="16">
        <f t="shared" si="41"/>
        <v>500</v>
      </c>
      <c r="I101" s="111">
        <f t="shared" si="41"/>
        <v>500</v>
      </c>
      <c r="J101" s="16">
        <f>I101</f>
        <v>500</v>
      </c>
      <c r="K101" s="16">
        <v>0</v>
      </c>
      <c r="L101" s="16">
        <v>128.45483999999999</v>
      </c>
      <c r="M101" s="55">
        <f>L101/C101</f>
        <v>0.25690967999999997</v>
      </c>
      <c r="N101" s="43" t="e">
        <f t="shared" si="30"/>
        <v>#DIV/0!</v>
      </c>
      <c r="O101" s="56"/>
    </row>
    <row r="102" spans="1:15" s="4" customFormat="1" ht="47.25" x14ac:dyDescent="0.25">
      <c r="A102" s="77" t="s">
        <v>161</v>
      </c>
      <c r="B102" s="78" t="s">
        <v>160</v>
      </c>
      <c r="C102" s="26">
        <f t="shared" ref="C102:L102" si="42">C103</f>
        <v>1395457.58706</v>
      </c>
      <c r="D102" s="26">
        <f t="shared" si="42"/>
        <v>1413252.6910799998</v>
      </c>
      <c r="E102" s="26">
        <f t="shared" si="42"/>
        <v>1424010.4527900002</v>
      </c>
      <c r="F102" s="26">
        <f t="shared" si="42"/>
        <v>1500496.3819700002</v>
      </c>
      <c r="G102" s="26">
        <f t="shared" si="42"/>
        <v>1592787.6044700004</v>
      </c>
      <c r="H102" s="26">
        <f t="shared" si="42"/>
        <v>1500533.14968</v>
      </c>
      <c r="I102" s="121">
        <f t="shared" si="42"/>
        <v>1561646.17445</v>
      </c>
      <c r="J102" s="26">
        <f>J103</f>
        <v>1561248.0884100001</v>
      </c>
      <c r="K102" s="26">
        <f t="shared" si="42"/>
        <v>1518572.4808100003</v>
      </c>
      <c r="L102" s="26">
        <f t="shared" si="42"/>
        <v>1508623.5417600004</v>
      </c>
      <c r="M102" s="59">
        <f>L102/C102</f>
        <v>1.0810959471282982</v>
      </c>
      <c r="N102" s="43">
        <f t="shared" si="30"/>
        <v>0.99344849246530975</v>
      </c>
      <c r="O102" s="72" t="s">
        <v>330</v>
      </c>
    </row>
    <row r="103" spans="1:15" ht="36.75" customHeight="1" thickBot="1" x14ac:dyDescent="0.3">
      <c r="A103" s="75" t="s">
        <v>163</v>
      </c>
      <c r="B103" s="65" t="s">
        <v>162</v>
      </c>
      <c r="C103" s="19">
        <f>C104+C109+C136+C161+C169+C159+C165+C167</f>
        <v>1395457.58706</v>
      </c>
      <c r="D103" s="19">
        <f>D104+D109+D136+D161+D169+D159+D165</f>
        <v>1413252.6910799998</v>
      </c>
      <c r="E103" s="19">
        <f>E104+E109+E136+E161+E169+E159+E165</f>
        <v>1424010.4527900002</v>
      </c>
      <c r="F103" s="19">
        <f>F104+F109+F136+F161+F169+F159+F165</f>
        <v>1500496.3819700002</v>
      </c>
      <c r="G103" s="19">
        <f>G104+G109+G136+G161+G169+G159+G165+G171</f>
        <v>1592787.6044700004</v>
      </c>
      <c r="H103" s="19">
        <f>H104+H109+H136+H161+H169+H159+H165+H171+H157</f>
        <v>1500533.14968</v>
      </c>
      <c r="I103" s="19">
        <f t="shared" ref="I103:L103" si="43">I104+I109+I136+I161+I169+I159+I165+I171+I157</f>
        <v>1561646.17445</v>
      </c>
      <c r="J103" s="19">
        <f t="shared" si="43"/>
        <v>1561248.0884100001</v>
      </c>
      <c r="K103" s="19">
        <f t="shared" si="43"/>
        <v>1518572.4808100003</v>
      </c>
      <c r="L103" s="19">
        <f>L104+L109+L136+L161+L169+L159+L165+L171+L157+L173</f>
        <v>1508623.5417600004</v>
      </c>
      <c r="M103" s="47">
        <f>L103/C103</f>
        <v>1.0810959471282982</v>
      </c>
      <c r="N103" s="43">
        <f t="shared" si="30"/>
        <v>0.99344849246530975</v>
      </c>
      <c r="O103" s="76"/>
    </row>
    <row r="104" spans="1:15" ht="23.25" x14ac:dyDescent="0.25">
      <c r="A104" s="49" t="s">
        <v>165</v>
      </c>
      <c r="B104" s="50" t="s">
        <v>164</v>
      </c>
      <c r="C104" s="15">
        <f>C105</f>
        <v>0</v>
      </c>
      <c r="D104" s="15">
        <f>D105</f>
        <v>0</v>
      </c>
      <c r="E104" s="15">
        <f t="shared" ref="E104:L104" si="44">E105+E107</f>
        <v>28170.16</v>
      </c>
      <c r="F104" s="15">
        <f t="shared" si="44"/>
        <v>28170.16</v>
      </c>
      <c r="G104" s="15">
        <f t="shared" si="44"/>
        <v>84102.885920000001</v>
      </c>
      <c r="H104" s="15">
        <f>H105+H107</f>
        <v>86686.885920000001</v>
      </c>
      <c r="I104" s="110">
        <f>I105+I107</f>
        <v>166744.80374</v>
      </c>
      <c r="J104" s="15">
        <f t="shared" si="44"/>
        <v>166744.80374</v>
      </c>
      <c r="K104" s="15">
        <f t="shared" si="44"/>
        <v>121440.87411</v>
      </c>
      <c r="L104" s="15">
        <f t="shared" si="44"/>
        <v>121440.87411</v>
      </c>
      <c r="M104" s="51" t="e">
        <f>L104/C104</f>
        <v>#DIV/0!</v>
      </c>
      <c r="N104" s="43">
        <f t="shared" si="30"/>
        <v>1</v>
      </c>
      <c r="O104" s="52"/>
    </row>
    <row r="105" spans="1:15" ht="34.5" x14ac:dyDescent="0.25">
      <c r="A105" s="61" t="s">
        <v>167</v>
      </c>
      <c r="B105" s="62" t="s">
        <v>166</v>
      </c>
      <c r="C105" s="21">
        <f>C106</f>
        <v>0</v>
      </c>
      <c r="D105" s="21">
        <f>D106</f>
        <v>0</v>
      </c>
      <c r="E105" s="21">
        <f t="shared" ref="E105:L105" si="45">E106</f>
        <v>28170.16</v>
      </c>
      <c r="F105" s="21">
        <f t="shared" si="45"/>
        <v>28170.16</v>
      </c>
      <c r="G105" s="21">
        <f t="shared" si="45"/>
        <v>84102.885920000001</v>
      </c>
      <c r="H105" s="21">
        <f>H106</f>
        <v>84102.885920000001</v>
      </c>
      <c r="I105" s="116">
        <f>I106</f>
        <v>166744.80374</v>
      </c>
      <c r="J105" s="21">
        <f t="shared" si="45"/>
        <v>166744.80374</v>
      </c>
      <c r="K105" s="21">
        <f t="shared" si="45"/>
        <v>118856.87411</v>
      </c>
      <c r="L105" s="21">
        <f t="shared" si="45"/>
        <v>118856.87411</v>
      </c>
      <c r="M105" s="43" t="e">
        <f>L105/C105</f>
        <v>#DIV/0!</v>
      </c>
      <c r="N105" s="43">
        <f t="shared" si="30"/>
        <v>1</v>
      </c>
      <c r="O105" s="63"/>
    </row>
    <row r="106" spans="1:15" ht="45.75" x14ac:dyDescent="0.25">
      <c r="A106" s="61" t="s">
        <v>169</v>
      </c>
      <c r="B106" s="62" t="s">
        <v>168</v>
      </c>
      <c r="C106" s="21">
        <v>0</v>
      </c>
      <c r="D106" s="21">
        <v>0</v>
      </c>
      <c r="E106" s="21">
        <v>28170.16</v>
      </c>
      <c r="F106" s="21">
        <f>E106</f>
        <v>28170.16</v>
      </c>
      <c r="G106" s="21">
        <v>84102.885920000001</v>
      </c>
      <c r="H106" s="21">
        <f>G106</f>
        <v>84102.885920000001</v>
      </c>
      <c r="I106" s="116">
        <f>H106+82641.91782</f>
        <v>166744.80374</v>
      </c>
      <c r="J106" s="21">
        <f>I106</f>
        <v>166744.80374</v>
      </c>
      <c r="K106" s="21">
        <v>118856.87411</v>
      </c>
      <c r="L106" s="21">
        <f>K106</f>
        <v>118856.87411</v>
      </c>
      <c r="M106" s="43" t="e">
        <f>L106/C106</f>
        <v>#DIV/0!</v>
      </c>
      <c r="N106" s="43">
        <f t="shared" si="30"/>
        <v>1</v>
      </c>
      <c r="O106" s="63"/>
    </row>
    <row r="107" spans="1:15" ht="15.75" x14ac:dyDescent="0.25">
      <c r="A107" s="61" t="s">
        <v>235</v>
      </c>
      <c r="B107" s="62" t="s">
        <v>236</v>
      </c>
      <c r="C107" s="21">
        <v>0</v>
      </c>
      <c r="D107" s="21">
        <v>0</v>
      </c>
      <c r="E107" s="21">
        <f t="shared" ref="E107:L107" si="46">E108</f>
        <v>0</v>
      </c>
      <c r="F107" s="21">
        <f t="shared" si="46"/>
        <v>0</v>
      </c>
      <c r="G107" s="21">
        <f t="shared" si="46"/>
        <v>0</v>
      </c>
      <c r="H107" s="21">
        <f>H108</f>
        <v>2584</v>
      </c>
      <c r="I107" s="116">
        <f>I108</f>
        <v>0</v>
      </c>
      <c r="J107" s="21">
        <f t="shared" si="46"/>
        <v>0</v>
      </c>
      <c r="K107" s="21">
        <f t="shared" si="46"/>
        <v>2584</v>
      </c>
      <c r="L107" s="21">
        <f t="shared" si="46"/>
        <v>2584</v>
      </c>
      <c r="M107" s="43" t="e">
        <f>L107/C107</f>
        <v>#DIV/0!</v>
      </c>
      <c r="N107" s="43">
        <f t="shared" si="30"/>
        <v>1</v>
      </c>
      <c r="O107" s="63"/>
    </row>
    <row r="108" spans="1:15" ht="24" thickBot="1" x14ac:dyDescent="0.3">
      <c r="A108" s="53" t="s">
        <v>237</v>
      </c>
      <c r="B108" s="54" t="s">
        <v>238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2584</v>
      </c>
      <c r="I108" s="119">
        <v>0</v>
      </c>
      <c r="J108" s="24">
        <f>I108</f>
        <v>0</v>
      </c>
      <c r="K108" s="24">
        <v>2584</v>
      </c>
      <c r="L108" s="24">
        <f>K108</f>
        <v>2584</v>
      </c>
      <c r="M108" s="55" t="e">
        <f>L108/C108</f>
        <v>#DIV/0!</v>
      </c>
      <c r="N108" s="43">
        <f t="shared" si="30"/>
        <v>1</v>
      </c>
      <c r="O108" s="56"/>
    </row>
    <row r="109" spans="1:15" ht="63.75" thickBot="1" x14ac:dyDescent="0.3">
      <c r="A109" s="79" t="s">
        <v>171</v>
      </c>
      <c r="B109" s="80" t="s">
        <v>170</v>
      </c>
      <c r="C109" s="27">
        <f>C116+C120+C126+C132+C134+C112+C122+C118+C110</f>
        <v>516479.74612000008</v>
      </c>
      <c r="D109" s="27">
        <f>D116+D120+D126+D132+D134+D112+D122+D118+D110+D114+D124</f>
        <v>584779.90064999997</v>
      </c>
      <c r="E109" s="27">
        <f>E116+E120+E126+E132+E134+E112+E122+E118+E110+E114+E124</f>
        <v>569781.12817000004</v>
      </c>
      <c r="F109" s="27">
        <f>F116+F120+F126+F132+F134+F112+F122+F118+F110+F114+F124</f>
        <v>559361.17335000006</v>
      </c>
      <c r="G109" s="27">
        <f>G116+G120+G126+G132+G134+G112+G122+G118+G110+G114+G124</f>
        <v>559318.26997000002</v>
      </c>
      <c r="H109" s="27">
        <f>H116+H120+H126+H132+H134+H112+H122+H118+H110+H114+H124</f>
        <v>451480.01997000002</v>
      </c>
      <c r="I109" s="27">
        <f t="shared" ref="I109:L109" si="47">I116+I120+I126+I132+I134+I112+I122+I118+I110+I114+I124</f>
        <v>434476.79988000006</v>
      </c>
      <c r="J109" s="27">
        <f t="shared" si="47"/>
        <v>434476.79988000006</v>
      </c>
      <c r="K109" s="27">
        <f t="shared" si="47"/>
        <v>450902.76743000001</v>
      </c>
      <c r="L109" s="27">
        <f t="shared" si="47"/>
        <v>450227.33440000005</v>
      </c>
      <c r="M109" s="51">
        <f>L109/C109</f>
        <v>0.87172311747418108</v>
      </c>
      <c r="N109" s="43">
        <f t="shared" si="30"/>
        <v>0.99850204283763944</v>
      </c>
      <c r="O109" s="52" t="s">
        <v>275</v>
      </c>
    </row>
    <row r="110" spans="1:15" ht="114" thickBot="1" x14ac:dyDescent="0.3">
      <c r="A110" s="61" t="s">
        <v>315</v>
      </c>
      <c r="B110" s="81" t="s">
        <v>317</v>
      </c>
      <c r="C110" s="17">
        <f>C111</f>
        <v>59081.77</v>
      </c>
      <c r="D110" s="17">
        <f>D111</f>
        <v>179081.77</v>
      </c>
      <c r="E110" s="17">
        <f>E111</f>
        <v>59081.77</v>
      </c>
      <c r="F110" s="17">
        <f>F111</f>
        <v>59081.77</v>
      </c>
      <c r="G110" s="17">
        <f>G111</f>
        <v>59081.77001</v>
      </c>
      <c r="H110" s="17">
        <f>H111</f>
        <v>74081.770010000007</v>
      </c>
      <c r="I110" s="112">
        <f>I111</f>
        <v>25320.76</v>
      </c>
      <c r="J110" s="17">
        <f t="shared" ref="J110:L110" si="48">J111</f>
        <v>25320.76</v>
      </c>
      <c r="K110" s="17">
        <f>59081.77001+15000</f>
        <v>74081.770010000007</v>
      </c>
      <c r="L110" s="17">
        <f t="shared" si="48"/>
        <v>59081.77</v>
      </c>
      <c r="M110" s="51">
        <f>L110/C110</f>
        <v>1</v>
      </c>
      <c r="N110" s="43">
        <f t="shared" si="30"/>
        <v>0.79752103644425321</v>
      </c>
      <c r="O110" s="60"/>
    </row>
    <row r="111" spans="1:15" ht="125.25" customHeight="1" thickBot="1" x14ac:dyDescent="0.3">
      <c r="A111" s="61" t="s">
        <v>316</v>
      </c>
      <c r="B111" s="81" t="s">
        <v>317</v>
      </c>
      <c r="C111" s="17">
        <v>59081.77</v>
      </c>
      <c r="D111" s="17">
        <f>C111+120000</f>
        <v>179081.77</v>
      </c>
      <c r="E111" s="17">
        <f>59081.77</f>
        <v>59081.77</v>
      </c>
      <c r="F111" s="17">
        <f>E111</f>
        <v>59081.77</v>
      </c>
      <c r="G111" s="17">
        <v>59081.77001</v>
      </c>
      <c r="H111" s="17">
        <f>G111+15000</f>
        <v>74081.770010000007</v>
      </c>
      <c r="I111" s="112">
        <v>25320.76</v>
      </c>
      <c r="J111" s="17">
        <f>I111</f>
        <v>25320.76</v>
      </c>
      <c r="K111" s="17">
        <f>H111</f>
        <v>74081.770010000007</v>
      </c>
      <c r="L111" s="17">
        <v>59081.77</v>
      </c>
      <c r="M111" s="51">
        <f>L111/C111</f>
        <v>1</v>
      </c>
      <c r="N111" s="43">
        <f t="shared" si="30"/>
        <v>0.79752103644425321</v>
      </c>
      <c r="O111" s="60"/>
    </row>
    <row r="112" spans="1:15" ht="147.75" hidden="1" thickBot="1" x14ac:dyDescent="0.3">
      <c r="A112" s="61" t="s">
        <v>239</v>
      </c>
      <c r="B112" s="62" t="s">
        <v>240</v>
      </c>
      <c r="C112" s="18">
        <f t="shared" ref="C112:J112" si="49">C113</f>
        <v>0</v>
      </c>
      <c r="D112" s="18">
        <f t="shared" si="49"/>
        <v>0</v>
      </c>
      <c r="E112" s="18">
        <f t="shared" si="49"/>
        <v>0</v>
      </c>
      <c r="F112" s="18">
        <f t="shared" si="49"/>
        <v>0</v>
      </c>
      <c r="G112" s="18">
        <f t="shared" si="49"/>
        <v>0</v>
      </c>
      <c r="H112" s="18">
        <f t="shared" si="49"/>
        <v>0</v>
      </c>
      <c r="I112" s="113">
        <f t="shared" si="49"/>
        <v>0</v>
      </c>
      <c r="J112" s="18">
        <f t="shared" si="49"/>
        <v>0</v>
      </c>
      <c r="K112" s="18">
        <f>K113</f>
        <v>0</v>
      </c>
      <c r="L112" s="18">
        <f>L113</f>
        <v>0</v>
      </c>
      <c r="M112" s="51" t="e">
        <f>L112/C112</f>
        <v>#DIV/0!</v>
      </c>
      <c r="N112" s="43" t="e">
        <f t="shared" si="30"/>
        <v>#DIV/0!</v>
      </c>
      <c r="O112" s="63"/>
    </row>
    <row r="113" spans="1:15" ht="147.75" hidden="1" thickBot="1" x14ac:dyDescent="0.3">
      <c r="A113" s="61" t="s">
        <v>241</v>
      </c>
      <c r="B113" s="62" t="s">
        <v>242</v>
      </c>
      <c r="C113" s="18"/>
      <c r="D113" s="18"/>
      <c r="E113" s="18"/>
      <c r="F113" s="18"/>
      <c r="G113" s="18"/>
      <c r="H113" s="18"/>
      <c r="I113" s="113"/>
      <c r="J113" s="18"/>
      <c r="K113" s="18"/>
      <c r="L113" s="18"/>
      <c r="M113" s="51" t="e">
        <f>L113/C113</f>
        <v>#DIV/0!</v>
      </c>
      <c r="N113" s="43" t="e">
        <f t="shared" si="30"/>
        <v>#DIV/0!</v>
      </c>
      <c r="O113" s="63"/>
    </row>
    <row r="114" spans="1:15" ht="68.25" thickBot="1" x14ac:dyDescent="0.3">
      <c r="A114" s="61" t="s">
        <v>355</v>
      </c>
      <c r="B114" s="129" t="s">
        <v>357</v>
      </c>
      <c r="C114" s="18"/>
      <c r="D114" s="18">
        <f>D115</f>
        <v>4320.7</v>
      </c>
      <c r="E114" s="18">
        <f>E115</f>
        <v>4320.7</v>
      </c>
      <c r="F114" s="18"/>
      <c r="G114" s="18"/>
      <c r="H114" s="18"/>
      <c r="I114" s="113"/>
      <c r="J114" s="18"/>
      <c r="K114" s="18"/>
      <c r="L114" s="18"/>
      <c r="M114" s="51"/>
      <c r="N114" s="43"/>
      <c r="O114" s="63"/>
    </row>
    <row r="115" spans="1:15" ht="204.75" customHeight="1" thickBot="1" x14ac:dyDescent="0.3">
      <c r="A115" s="61" t="s">
        <v>356</v>
      </c>
      <c r="B115" s="62" t="s">
        <v>358</v>
      </c>
      <c r="C115" s="18"/>
      <c r="D115" s="18">
        <v>4320.7</v>
      </c>
      <c r="E115" s="18">
        <v>4320.7</v>
      </c>
      <c r="F115" s="18"/>
      <c r="G115" s="18"/>
      <c r="H115" s="18"/>
      <c r="I115" s="113"/>
      <c r="J115" s="18"/>
      <c r="K115" s="18"/>
      <c r="L115" s="18"/>
      <c r="M115" s="51"/>
      <c r="N115" s="43"/>
      <c r="O115" s="63"/>
    </row>
    <row r="116" spans="1:15" ht="57.75" thickBot="1" x14ac:dyDescent="0.3">
      <c r="A116" s="61" t="s">
        <v>326</v>
      </c>
      <c r="B116" s="62" t="s">
        <v>329</v>
      </c>
      <c r="C116" s="18">
        <f t="shared" ref="C116:J116" si="50">C117</f>
        <v>0</v>
      </c>
      <c r="D116" s="18">
        <f t="shared" si="50"/>
        <v>0</v>
      </c>
      <c r="E116" s="18">
        <f t="shared" si="50"/>
        <v>0</v>
      </c>
      <c r="F116" s="18">
        <f t="shared" si="50"/>
        <v>0</v>
      </c>
      <c r="G116" s="18">
        <f t="shared" si="50"/>
        <v>0</v>
      </c>
      <c r="H116" s="18">
        <f t="shared" si="50"/>
        <v>0</v>
      </c>
      <c r="I116" s="113">
        <f t="shared" si="50"/>
        <v>0</v>
      </c>
      <c r="J116" s="18">
        <f t="shared" si="50"/>
        <v>0</v>
      </c>
      <c r="K116" s="18">
        <f>K117</f>
        <v>0</v>
      </c>
      <c r="L116" s="18">
        <f>L117</f>
        <v>0</v>
      </c>
      <c r="M116" s="51" t="e">
        <f>L116/C116</f>
        <v>#DIV/0!</v>
      </c>
      <c r="N116" s="43" t="e">
        <f t="shared" si="30"/>
        <v>#DIV/0!</v>
      </c>
      <c r="O116" s="63"/>
    </row>
    <row r="117" spans="1:15" ht="90" customHeight="1" thickBot="1" x14ac:dyDescent="0.3">
      <c r="A117" s="61" t="s">
        <v>325</v>
      </c>
      <c r="B117" s="62" t="s">
        <v>328</v>
      </c>
      <c r="C117" s="18">
        <v>0</v>
      </c>
      <c r="D117" s="18"/>
      <c r="E117" s="18"/>
      <c r="F117" s="18"/>
      <c r="G117" s="18"/>
      <c r="H117" s="18">
        <f>G117</f>
        <v>0</v>
      </c>
      <c r="I117" s="113">
        <f>G117</f>
        <v>0</v>
      </c>
      <c r="J117" s="18"/>
      <c r="K117" s="18">
        <f>G117</f>
        <v>0</v>
      </c>
      <c r="L117" s="18">
        <v>0</v>
      </c>
      <c r="M117" s="51" t="e">
        <f>L117/C117</f>
        <v>#DIV/0!</v>
      </c>
      <c r="N117" s="43" t="e">
        <f t="shared" si="30"/>
        <v>#DIV/0!</v>
      </c>
      <c r="O117" s="63"/>
    </row>
    <row r="118" spans="1:15" ht="95.25" customHeight="1" thickBot="1" x14ac:dyDescent="0.3">
      <c r="A118" s="61" t="s">
        <v>304</v>
      </c>
      <c r="B118" s="62" t="s">
        <v>327</v>
      </c>
      <c r="C118" s="18">
        <f>C119</f>
        <v>1239.24485</v>
      </c>
      <c r="D118" s="18">
        <f>D119</f>
        <v>1239.24485</v>
      </c>
      <c r="E118" s="18">
        <f t="shared" ref="E118:L118" si="51">E119</f>
        <v>1239.24485</v>
      </c>
      <c r="F118" s="18">
        <f t="shared" si="51"/>
        <v>1239.24485</v>
      </c>
      <c r="G118" s="18">
        <f t="shared" si="51"/>
        <v>1239.24485</v>
      </c>
      <c r="H118" s="18">
        <f t="shared" si="51"/>
        <v>1239.24485</v>
      </c>
      <c r="I118" s="113">
        <f t="shared" si="51"/>
        <v>1239.24485</v>
      </c>
      <c r="J118" s="18">
        <f t="shared" si="51"/>
        <v>1239.24485</v>
      </c>
      <c r="K118" s="18">
        <f t="shared" si="51"/>
        <v>1239.24485</v>
      </c>
      <c r="L118" s="18">
        <f t="shared" si="51"/>
        <v>1239.24485</v>
      </c>
      <c r="M118" s="51">
        <f>L118/C118</f>
        <v>1</v>
      </c>
      <c r="N118" s="43">
        <f t="shared" si="30"/>
        <v>1</v>
      </c>
      <c r="O118" s="63"/>
    </row>
    <row r="119" spans="1:15" ht="110.25" customHeight="1" thickBot="1" x14ac:dyDescent="0.3">
      <c r="A119" s="61" t="s">
        <v>305</v>
      </c>
      <c r="B119" s="62" t="s">
        <v>306</v>
      </c>
      <c r="C119" s="18">
        <v>1239.24485</v>
      </c>
      <c r="D119" s="18">
        <f>C119</f>
        <v>1239.24485</v>
      </c>
      <c r="E119" s="18">
        <f t="shared" ref="E119:I119" si="52">D119</f>
        <v>1239.24485</v>
      </c>
      <c r="F119" s="18">
        <f t="shared" si="52"/>
        <v>1239.24485</v>
      </c>
      <c r="G119" s="18">
        <f t="shared" si="52"/>
        <v>1239.24485</v>
      </c>
      <c r="H119" s="18">
        <f t="shared" si="52"/>
        <v>1239.24485</v>
      </c>
      <c r="I119" s="113">
        <f t="shared" si="52"/>
        <v>1239.24485</v>
      </c>
      <c r="J119" s="18">
        <f>I119</f>
        <v>1239.24485</v>
      </c>
      <c r="K119" s="18">
        <f>J119</f>
        <v>1239.24485</v>
      </c>
      <c r="L119" s="18">
        <v>1239.24485</v>
      </c>
      <c r="M119" s="51">
        <f>L119/C119</f>
        <v>1</v>
      </c>
      <c r="N119" s="43">
        <f t="shared" si="30"/>
        <v>1</v>
      </c>
      <c r="O119" s="63"/>
    </row>
    <row r="120" spans="1:15" ht="34.5" thickBot="1" x14ac:dyDescent="0.3">
      <c r="A120" s="82" t="s">
        <v>219</v>
      </c>
      <c r="B120" s="83" t="s">
        <v>221</v>
      </c>
      <c r="C120" s="28">
        <f t="shared" ref="C120:L120" si="53">C121</f>
        <v>0</v>
      </c>
      <c r="D120" s="28">
        <f t="shared" si="53"/>
        <v>0</v>
      </c>
      <c r="E120" s="28">
        <f t="shared" si="53"/>
        <v>0</v>
      </c>
      <c r="F120" s="28">
        <f t="shared" si="53"/>
        <v>0</v>
      </c>
      <c r="G120" s="28">
        <f t="shared" si="53"/>
        <v>0</v>
      </c>
      <c r="H120" s="28">
        <f t="shared" si="53"/>
        <v>0</v>
      </c>
      <c r="I120" s="123"/>
      <c r="J120" s="28">
        <f t="shared" si="53"/>
        <v>0</v>
      </c>
      <c r="K120" s="28">
        <f t="shared" si="53"/>
        <v>0</v>
      </c>
      <c r="L120" s="28">
        <f t="shared" si="53"/>
        <v>0</v>
      </c>
      <c r="M120" s="51" t="e">
        <f>L120/C120</f>
        <v>#DIV/0!</v>
      </c>
      <c r="N120" s="43" t="e">
        <f t="shared" si="30"/>
        <v>#DIV/0!</v>
      </c>
      <c r="O120" s="63"/>
    </row>
    <row r="121" spans="1:15" ht="45.75" thickBot="1" x14ac:dyDescent="0.3">
      <c r="A121" s="82" t="s">
        <v>218</v>
      </c>
      <c r="B121" s="83" t="s">
        <v>220</v>
      </c>
      <c r="C121" s="28"/>
      <c r="D121" s="28"/>
      <c r="E121" s="28"/>
      <c r="F121" s="28"/>
      <c r="G121" s="28"/>
      <c r="H121" s="28"/>
      <c r="I121" s="123"/>
      <c r="J121" s="28"/>
      <c r="K121" s="28"/>
      <c r="L121" s="28"/>
      <c r="M121" s="51" t="e">
        <f>L121/C121</f>
        <v>#DIV/0!</v>
      </c>
      <c r="N121" s="43" t="e">
        <f t="shared" si="30"/>
        <v>#DIV/0!</v>
      </c>
      <c r="O121" s="63"/>
    </row>
    <row r="122" spans="1:15" ht="47.25" customHeight="1" thickBot="1" x14ac:dyDescent="0.3">
      <c r="A122" s="82" t="s">
        <v>254</v>
      </c>
      <c r="B122" s="83" t="s">
        <v>253</v>
      </c>
      <c r="C122" s="28">
        <f t="shared" ref="C122:J122" si="54">C123</f>
        <v>457.45389999999998</v>
      </c>
      <c r="D122" s="28">
        <f t="shared" si="54"/>
        <v>457.45389999999998</v>
      </c>
      <c r="E122" s="28">
        <f t="shared" si="54"/>
        <v>457.45389999999998</v>
      </c>
      <c r="F122" s="28">
        <f>F123</f>
        <v>457.45389999999998</v>
      </c>
      <c r="G122" s="28">
        <f t="shared" si="54"/>
        <v>457.45389999999998</v>
      </c>
      <c r="H122" s="28">
        <f t="shared" si="54"/>
        <v>457.45389999999998</v>
      </c>
      <c r="I122" s="123">
        <v>0</v>
      </c>
      <c r="J122" s="28">
        <f t="shared" si="54"/>
        <v>0</v>
      </c>
      <c r="K122" s="28">
        <f>K123</f>
        <v>457.45389999999998</v>
      </c>
      <c r="L122" s="28">
        <f>L123</f>
        <v>457.45389999999998</v>
      </c>
      <c r="M122" s="51">
        <f>L122/C122</f>
        <v>1</v>
      </c>
      <c r="N122" s="43">
        <f t="shared" si="30"/>
        <v>1</v>
      </c>
      <c r="O122" s="63"/>
    </row>
    <row r="123" spans="1:15" ht="60" customHeight="1" thickBot="1" x14ac:dyDescent="0.3">
      <c r="A123" s="82" t="s">
        <v>252</v>
      </c>
      <c r="B123" s="83" t="s">
        <v>255</v>
      </c>
      <c r="C123" s="28">
        <v>457.45389999999998</v>
      </c>
      <c r="D123" s="28">
        <v>457.45389999999998</v>
      </c>
      <c r="E123" s="28">
        <v>457.45389999999998</v>
      </c>
      <c r="F123" s="28">
        <f>E123</f>
        <v>457.45389999999998</v>
      </c>
      <c r="G123" s="28">
        <f>F123</f>
        <v>457.45389999999998</v>
      </c>
      <c r="H123" s="28">
        <f>G123</f>
        <v>457.45389999999998</v>
      </c>
      <c r="I123" s="123"/>
      <c r="J123" s="28"/>
      <c r="K123" s="28">
        <f>H123</f>
        <v>457.45389999999998</v>
      </c>
      <c r="L123" s="28">
        <v>457.45389999999998</v>
      </c>
      <c r="M123" s="51">
        <f>L123/C123</f>
        <v>1</v>
      </c>
      <c r="N123" s="43">
        <f t="shared" si="30"/>
        <v>1</v>
      </c>
      <c r="O123" s="63"/>
    </row>
    <row r="124" spans="1:15" ht="84.75" customHeight="1" thickBot="1" x14ac:dyDescent="0.3">
      <c r="A124" s="61" t="s">
        <v>359</v>
      </c>
      <c r="B124" s="83" t="s">
        <v>361</v>
      </c>
      <c r="C124" s="28"/>
      <c r="D124" s="28">
        <f>D125</f>
        <v>50505.050510000001</v>
      </c>
      <c r="E124" s="28">
        <f>E125</f>
        <v>50505.050510000001</v>
      </c>
      <c r="F124" s="28">
        <f>F125</f>
        <v>50505.050510000001</v>
      </c>
      <c r="G124" s="28">
        <f>G125</f>
        <v>50505.050510000001</v>
      </c>
      <c r="H124" s="28">
        <f>H125</f>
        <v>50505.050510000001</v>
      </c>
      <c r="I124" s="123"/>
      <c r="J124" s="28"/>
      <c r="K124" s="28">
        <f>K125</f>
        <v>50505.050510000001</v>
      </c>
      <c r="L124" s="28">
        <f>L125</f>
        <v>50505.050510000001</v>
      </c>
      <c r="M124" s="51" t="e">
        <f t="shared" ref="M124:M125" si="55">L124/C124</f>
        <v>#DIV/0!</v>
      </c>
      <c r="N124" s="43">
        <f t="shared" si="30"/>
        <v>1</v>
      </c>
      <c r="O124" s="63"/>
    </row>
    <row r="125" spans="1:15" ht="84" customHeight="1" thickBot="1" x14ac:dyDescent="0.3">
      <c r="A125" s="61" t="s">
        <v>360</v>
      </c>
      <c r="B125" s="129" t="s">
        <v>362</v>
      </c>
      <c r="C125" s="28"/>
      <c r="D125" s="28">
        <v>50505.050510000001</v>
      </c>
      <c r="E125" s="28">
        <f>D125</f>
        <v>50505.050510000001</v>
      </c>
      <c r="F125" s="28">
        <f>E125</f>
        <v>50505.050510000001</v>
      </c>
      <c r="G125" s="28">
        <f>F125</f>
        <v>50505.050510000001</v>
      </c>
      <c r="H125" s="28">
        <f>G125</f>
        <v>50505.050510000001</v>
      </c>
      <c r="I125" s="123"/>
      <c r="J125" s="28"/>
      <c r="K125" s="28">
        <f>H125</f>
        <v>50505.050510000001</v>
      </c>
      <c r="L125" s="28">
        <v>50505.050510000001</v>
      </c>
      <c r="M125" s="51" t="e">
        <f t="shared" si="55"/>
        <v>#DIV/0!</v>
      </c>
      <c r="N125" s="43">
        <f t="shared" si="30"/>
        <v>1</v>
      </c>
      <c r="O125" s="63"/>
    </row>
    <row r="126" spans="1:15" ht="35.25" thickBot="1" x14ac:dyDescent="0.3">
      <c r="A126" s="61" t="s">
        <v>173</v>
      </c>
      <c r="B126" s="62" t="s">
        <v>172</v>
      </c>
      <c r="C126" s="18">
        <f t="shared" ref="C126:L126" si="56">C127</f>
        <v>2100.4749999999999</v>
      </c>
      <c r="D126" s="18">
        <f t="shared" si="56"/>
        <v>2100.4749999999999</v>
      </c>
      <c r="E126" s="18">
        <f t="shared" si="56"/>
        <v>2100.4749999999999</v>
      </c>
      <c r="F126" s="18">
        <f t="shared" si="56"/>
        <v>2100.4749999999999</v>
      </c>
      <c r="G126" s="18">
        <f t="shared" si="56"/>
        <v>2100.4749999999999</v>
      </c>
      <c r="H126" s="18">
        <f t="shared" si="56"/>
        <v>2100.4749999999999</v>
      </c>
      <c r="I126" s="113">
        <f t="shared" si="56"/>
        <v>2100.4749999999999</v>
      </c>
      <c r="J126" s="18">
        <f t="shared" si="56"/>
        <v>2100.4749999999999</v>
      </c>
      <c r="K126" s="18">
        <f t="shared" si="56"/>
        <v>2100.4749999999999</v>
      </c>
      <c r="L126" s="18">
        <f t="shared" si="56"/>
        <v>2100.4749999999999</v>
      </c>
      <c r="M126" s="51">
        <f>L126/C126</f>
        <v>1</v>
      </c>
      <c r="N126" s="43">
        <f t="shared" si="30"/>
        <v>1</v>
      </c>
      <c r="O126" s="63"/>
    </row>
    <row r="127" spans="1:15" ht="46.5" thickBot="1" x14ac:dyDescent="0.3">
      <c r="A127" s="61" t="s">
        <v>175</v>
      </c>
      <c r="B127" s="62" t="s">
        <v>174</v>
      </c>
      <c r="C127" s="18">
        <v>2100.4749999999999</v>
      </c>
      <c r="D127" s="18">
        <f>C127</f>
        <v>2100.4749999999999</v>
      </c>
      <c r="E127" s="18">
        <v>2100.4749999999999</v>
      </c>
      <c r="F127" s="18">
        <f t="shared" ref="F127:I127" si="57">E127</f>
        <v>2100.4749999999999</v>
      </c>
      <c r="G127" s="18">
        <f t="shared" si="57"/>
        <v>2100.4749999999999</v>
      </c>
      <c r="H127" s="18">
        <f t="shared" si="57"/>
        <v>2100.4749999999999</v>
      </c>
      <c r="I127" s="113">
        <f t="shared" si="57"/>
        <v>2100.4749999999999</v>
      </c>
      <c r="J127" s="18">
        <f>I127</f>
        <v>2100.4749999999999</v>
      </c>
      <c r="K127" s="18">
        <f>J127</f>
        <v>2100.4749999999999</v>
      </c>
      <c r="L127" s="18">
        <v>2100.4749999999999</v>
      </c>
      <c r="M127" s="51">
        <f>L127/C127</f>
        <v>1</v>
      </c>
      <c r="N127" s="43">
        <f t="shared" si="30"/>
        <v>1</v>
      </c>
      <c r="O127" s="63"/>
    </row>
    <row r="128" spans="1:15" ht="35.25" thickBot="1" x14ac:dyDescent="0.3">
      <c r="A128" s="61" t="s">
        <v>280</v>
      </c>
      <c r="B128" s="62" t="s">
        <v>282</v>
      </c>
      <c r="C128" s="18"/>
      <c r="D128" s="18"/>
      <c r="E128" s="18"/>
      <c r="F128" s="18"/>
      <c r="G128" s="18"/>
      <c r="H128" s="18">
        <f>H129</f>
        <v>0</v>
      </c>
      <c r="I128" s="113">
        <f>I129</f>
        <v>0</v>
      </c>
      <c r="J128" s="18">
        <v>0</v>
      </c>
      <c r="K128" s="18">
        <v>0</v>
      </c>
      <c r="L128" s="18">
        <f>L129</f>
        <v>0</v>
      </c>
      <c r="M128" s="51" t="e">
        <f>L128/C128</f>
        <v>#DIV/0!</v>
      </c>
      <c r="N128" s="43" t="e">
        <f t="shared" si="30"/>
        <v>#DIV/0!</v>
      </c>
      <c r="O128" s="63"/>
    </row>
    <row r="129" spans="1:15" ht="63.75" customHeight="1" thickBot="1" x14ac:dyDescent="0.3">
      <c r="A129" s="61" t="s">
        <v>281</v>
      </c>
      <c r="B129" s="62" t="s">
        <v>283</v>
      </c>
      <c r="C129" s="18"/>
      <c r="D129" s="18"/>
      <c r="E129" s="18"/>
      <c r="F129" s="18"/>
      <c r="G129" s="18"/>
      <c r="H129" s="18"/>
      <c r="I129" s="113"/>
      <c r="J129" s="18">
        <v>0</v>
      </c>
      <c r="K129" s="18">
        <v>0</v>
      </c>
      <c r="L129" s="18"/>
      <c r="M129" s="51" t="e">
        <f>L129/C129</f>
        <v>#DIV/0!</v>
      </c>
      <c r="N129" s="43" t="e">
        <f t="shared" si="30"/>
        <v>#DIV/0!</v>
      </c>
      <c r="O129" s="63"/>
    </row>
    <row r="130" spans="1:15" ht="24" thickBot="1" x14ac:dyDescent="0.3">
      <c r="A130" s="61" t="s">
        <v>177</v>
      </c>
      <c r="B130" s="62" t="s">
        <v>176</v>
      </c>
      <c r="C130" s="18">
        <v>0</v>
      </c>
      <c r="D130" s="18">
        <v>0</v>
      </c>
      <c r="E130" s="18">
        <v>0</v>
      </c>
      <c r="F130" s="18">
        <v>0</v>
      </c>
      <c r="G130" s="18">
        <f>G131</f>
        <v>0</v>
      </c>
      <c r="H130" s="18">
        <f>G130</f>
        <v>0</v>
      </c>
      <c r="I130" s="113">
        <f>H130</f>
        <v>0</v>
      </c>
      <c r="J130" s="18">
        <f>J131</f>
        <v>0</v>
      </c>
      <c r="K130" s="18">
        <f>K131</f>
        <v>0</v>
      </c>
      <c r="L130" s="18">
        <f>L131</f>
        <v>0</v>
      </c>
      <c r="M130" s="51" t="e">
        <f>L130/C130</f>
        <v>#DIV/0!</v>
      </c>
      <c r="N130" s="43" t="e">
        <f t="shared" si="30"/>
        <v>#DIV/0!</v>
      </c>
      <c r="O130" s="63"/>
    </row>
    <row r="131" spans="1:15" ht="35.25" thickBot="1" x14ac:dyDescent="0.3">
      <c r="A131" s="61" t="s">
        <v>179</v>
      </c>
      <c r="B131" s="62" t="s">
        <v>178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f>G131</f>
        <v>0</v>
      </c>
      <c r="I131" s="113">
        <v>0</v>
      </c>
      <c r="J131" s="18">
        <v>0</v>
      </c>
      <c r="K131" s="18">
        <v>0</v>
      </c>
      <c r="L131" s="18"/>
      <c r="M131" s="51" t="e">
        <f>L131/C131</f>
        <v>#DIV/0!</v>
      </c>
      <c r="N131" s="43" t="e">
        <f t="shared" si="30"/>
        <v>#DIV/0!</v>
      </c>
      <c r="O131" s="63"/>
    </row>
    <row r="132" spans="1:15" ht="35.25" thickBot="1" x14ac:dyDescent="0.3">
      <c r="A132" s="61" t="s">
        <v>181</v>
      </c>
      <c r="B132" s="62" t="s">
        <v>180</v>
      </c>
      <c r="C132" s="21">
        <f t="shared" ref="C132:L132" si="58">C133</f>
        <v>27675.756959999999</v>
      </c>
      <c r="D132" s="21">
        <f t="shared" si="58"/>
        <v>27675.756959999999</v>
      </c>
      <c r="E132" s="21">
        <f t="shared" si="58"/>
        <v>27675.756959999999</v>
      </c>
      <c r="F132" s="21">
        <f t="shared" si="58"/>
        <v>27675.756959999999</v>
      </c>
      <c r="G132" s="21">
        <f t="shared" si="58"/>
        <v>27675.756959999999</v>
      </c>
      <c r="H132" s="21">
        <f t="shared" si="58"/>
        <v>27675.756959999999</v>
      </c>
      <c r="I132" s="116">
        <f t="shared" si="58"/>
        <v>27675.756959999999</v>
      </c>
      <c r="J132" s="21">
        <f t="shared" si="58"/>
        <v>27675.756959999999</v>
      </c>
      <c r="K132" s="21">
        <f t="shared" si="58"/>
        <v>27675.756959999999</v>
      </c>
      <c r="L132" s="21">
        <f t="shared" si="58"/>
        <v>27675.756959999999</v>
      </c>
      <c r="M132" s="51">
        <f>L132/C132</f>
        <v>1</v>
      </c>
      <c r="N132" s="43">
        <f t="shared" si="30"/>
        <v>1</v>
      </c>
      <c r="O132" s="63"/>
    </row>
    <row r="133" spans="1:15" ht="46.5" thickBot="1" x14ac:dyDescent="0.3">
      <c r="A133" s="61" t="s">
        <v>183</v>
      </c>
      <c r="B133" s="62" t="s">
        <v>182</v>
      </c>
      <c r="C133" s="21">
        <v>27675.756959999999</v>
      </c>
      <c r="D133" s="21">
        <f t="shared" ref="D133:I133" si="59">C133</f>
        <v>27675.756959999999</v>
      </c>
      <c r="E133" s="21">
        <f t="shared" si="59"/>
        <v>27675.756959999999</v>
      </c>
      <c r="F133" s="21">
        <f t="shared" si="59"/>
        <v>27675.756959999999</v>
      </c>
      <c r="G133" s="21">
        <f t="shared" si="59"/>
        <v>27675.756959999999</v>
      </c>
      <c r="H133" s="21">
        <f t="shared" si="59"/>
        <v>27675.756959999999</v>
      </c>
      <c r="I133" s="116">
        <f t="shared" si="59"/>
        <v>27675.756959999999</v>
      </c>
      <c r="J133" s="21">
        <f>I133</f>
        <v>27675.756959999999</v>
      </c>
      <c r="K133" s="21">
        <f>J133</f>
        <v>27675.756959999999</v>
      </c>
      <c r="L133" s="21">
        <v>27675.756959999999</v>
      </c>
      <c r="M133" s="51">
        <f>L133/C133</f>
        <v>1</v>
      </c>
      <c r="N133" s="43">
        <f t="shared" si="30"/>
        <v>1</v>
      </c>
      <c r="O133" s="63"/>
    </row>
    <row r="134" spans="1:15" ht="63.75" thickBot="1" x14ac:dyDescent="0.3">
      <c r="A134" s="61" t="s">
        <v>185</v>
      </c>
      <c r="B134" s="62" t="s">
        <v>184</v>
      </c>
      <c r="C134" s="18">
        <f t="shared" ref="C134:L134" si="60">C135</f>
        <v>425925.04541000002</v>
      </c>
      <c r="D134" s="18">
        <f t="shared" si="60"/>
        <v>319399.44942999998</v>
      </c>
      <c r="E134" s="18">
        <f t="shared" si="60"/>
        <v>424400.67694999999</v>
      </c>
      <c r="F134" s="18">
        <f t="shared" si="60"/>
        <v>418301.42213000002</v>
      </c>
      <c r="G134" s="18">
        <f t="shared" si="60"/>
        <v>418258.51874000003</v>
      </c>
      <c r="H134" s="18">
        <f t="shared" si="60"/>
        <v>295420.26874000003</v>
      </c>
      <c r="I134" s="113">
        <f>I135</f>
        <v>378140.56307000003</v>
      </c>
      <c r="J134" s="18">
        <f t="shared" si="60"/>
        <v>378140.56307000003</v>
      </c>
      <c r="K134" s="18">
        <f t="shared" si="60"/>
        <v>294843.01620000001</v>
      </c>
      <c r="L134" s="18">
        <v>309167.58318000002</v>
      </c>
      <c r="M134" s="51">
        <f>L134/C134</f>
        <v>0.72587321762774482</v>
      </c>
      <c r="N134" s="43">
        <f t="shared" si="30"/>
        <v>1.048583707915548</v>
      </c>
      <c r="O134" s="52" t="s">
        <v>275</v>
      </c>
    </row>
    <row r="135" spans="1:15" ht="63.75" thickBot="1" x14ac:dyDescent="0.3">
      <c r="A135" s="53" t="s">
        <v>187</v>
      </c>
      <c r="B135" s="54" t="s">
        <v>186</v>
      </c>
      <c r="C135" s="16">
        <v>425925.04541000002</v>
      </c>
      <c r="D135" s="16">
        <v>319399.44942999998</v>
      </c>
      <c r="E135" s="16">
        <v>424400.67694999999</v>
      </c>
      <c r="F135" s="16">
        <v>418301.42213000002</v>
      </c>
      <c r="G135" s="16">
        <v>418258.51874000003</v>
      </c>
      <c r="H135" s="16">
        <v>295420.26874000003</v>
      </c>
      <c r="I135" s="111">
        <f>H135+82720.29433</f>
        <v>378140.56307000003</v>
      </c>
      <c r="J135" s="16">
        <f>I135</f>
        <v>378140.56307000003</v>
      </c>
      <c r="K135" s="16">
        <v>294843.01620000001</v>
      </c>
      <c r="L135" s="16">
        <v>309167.58318000002</v>
      </c>
      <c r="M135" s="51">
        <f>L135/C135</f>
        <v>0.72587321762774482</v>
      </c>
      <c r="N135" s="43">
        <f t="shared" si="30"/>
        <v>1.048583707915548</v>
      </c>
      <c r="O135" s="52" t="s">
        <v>275</v>
      </c>
    </row>
    <row r="136" spans="1:15" ht="50.25" customHeight="1" thickBot="1" x14ac:dyDescent="0.3">
      <c r="A136" s="79" t="s">
        <v>189</v>
      </c>
      <c r="B136" s="80" t="s">
        <v>188</v>
      </c>
      <c r="C136" s="27">
        <f>C137+C139+C141+C143+C145+C151+C147+C149+C153+C155</f>
        <v>795398.64795000001</v>
      </c>
      <c r="D136" s="27">
        <f>D137+D139+D141+D143+D145+D151+D147+D149+D153+D155</f>
        <v>795398.64795000001</v>
      </c>
      <c r="E136" s="27">
        <f t="shared" ref="E136:L136" si="61">E137+E139+E141+E143+E145+E151+E147+E149+E153+E155</f>
        <v>791952.2366200001</v>
      </c>
      <c r="F136" s="27">
        <f t="shared" si="61"/>
        <v>873827.12062000018</v>
      </c>
      <c r="G136" s="27">
        <f t="shared" si="61"/>
        <v>894822.86362000019</v>
      </c>
      <c r="H136" s="27">
        <f t="shared" si="61"/>
        <v>890112.09883000015</v>
      </c>
      <c r="I136" s="122">
        <f t="shared" si="61"/>
        <v>897005.74283</v>
      </c>
      <c r="J136" s="27">
        <f t="shared" si="61"/>
        <v>896607.65679000004</v>
      </c>
      <c r="K136" s="27">
        <f t="shared" si="61"/>
        <v>881636.58557000023</v>
      </c>
      <c r="L136" s="27">
        <f t="shared" si="61"/>
        <v>874252.89618000016</v>
      </c>
      <c r="M136" s="51">
        <f>L136/C136</f>
        <v>1.0991380214603497</v>
      </c>
      <c r="N136" s="43">
        <f t="shared" si="30"/>
        <v>0.99162501929836955</v>
      </c>
      <c r="O136" s="52" t="s">
        <v>276</v>
      </c>
    </row>
    <row r="137" spans="1:15" ht="63.75" thickBot="1" x14ac:dyDescent="0.3">
      <c r="A137" s="61" t="s">
        <v>191</v>
      </c>
      <c r="B137" s="62" t="s">
        <v>190</v>
      </c>
      <c r="C137" s="18">
        <f t="shared" ref="C137:L137" si="62">C138</f>
        <v>718137.05461999995</v>
      </c>
      <c r="D137" s="18">
        <f t="shared" si="62"/>
        <v>718137.05461999995</v>
      </c>
      <c r="E137" s="18">
        <f t="shared" si="62"/>
        <v>718137.05261999997</v>
      </c>
      <c r="F137" s="18">
        <f t="shared" si="62"/>
        <v>800011.93662000005</v>
      </c>
      <c r="G137" s="18">
        <f t="shared" si="62"/>
        <v>820239.54862000002</v>
      </c>
      <c r="H137" s="18">
        <f t="shared" si="62"/>
        <v>816304.21282999997</v>
      </c>
      <c r="I137" s="113">
        <f>I138</f>
        <v>823146.72682999994</v>
      </c>
      <c r="J137" s="18">
        <f t="shared" si="62"/>
        <v>822405.30978999997</v>
      </c>
      <c r="K137" s="18">
        <f t="shared" si="62"/>
        <v>808248.68657000002</v>
      </c>
      <c r="L137" s="18">
        <v>804999.65217999998</v>
      </c>
      <c r="M137" s="51">
        <f>L137/C137</f>
        <v>1.1209554596872362</v>
      </c>
      <c r="N137" s="43">
        <f t="shared" si="30"/>
        <v>0.99598015506367465</v>
      </c>
      <c r="O137" s="52" t="s">
        <v>276</v>
      </c>
    </row>
    <row r="138" spans="1:15" ht="46.5" thickBot="1" x14ac:dyDescent="0.3">
      <c r="A138" s="61" t="s">
        <v>193</v>
      </c>
      <c r="B138" s="62" t="s">
        <v>192</v>
      </c>
      <c r="C138" s="18">
        <v>718137.05461999995</v>
      </c>
      <c r="D138" s="18">
        <f>C138</f>
        <v>718137.05461999995</v>
      </c>
      <c r="E138" s="18">
        <v>718137.05261999997</v>
      </c>
      <c r="F138" s="18">
        <v>800011.93662000005</v>
      </c>
      <c r="G138" s="18">
        <v>820239.54862000002</v>
      </c>
      <c r="H138" s="18">
        <v>816304.21282999997</v>
      </c>
      <c r="I138" s="113">
        <f>H138+6842.514</f>
        <v>823146.72682999994</v>
      </c>
      <c r="J138" s="18">
        <f>I138-741.41704</f>
        <v>822405.30978999997</v>
      </c>
      <c r="K138" s="18">
        <v>808248.68657000002</v>
      </c>
      <c r="L138" s="18">
        <v>804999.65217999998</v>
      </c>
      <c r="M138" s="51">
        <f>L138/C138</f>
        <v>1.1209554596872362</v>
      </c>
      <c r="N138" s="43">
        <f t="shared" si="30"/>
        <v>0.99598015506367465</v>
      </c>
      <c r="O138" s="63"/>
    </row>
    <row r="139" spans="1:15" ht="91.5" thickBot="1" x14ac:dyDescent="0.3">
      <c r="A139" s="61" t="s">
        <v>195</v>
      </c>
      <c r="B139" s="62" t="s">
        <v>194</v>
      </c>
      <c r="C139" s="18">
        <f t="shared" ref="C139:L139" si="63">C140</f>
        <v>13074.513999999999</v>
      </c>
      <c r="D139" s="18">
        <f t="shared" si="63"/>
        <v>13074.513999999999</v>
      </c>
      <c r="E139" s="18">
        <f t="shared" si="63"/>
        <v>13074.513999999999</v>
      </c>
      <c r="F139" s="18">
        <f t="shared" si="63"/>
        <v>13074.513999999999</v>
      </c>
      <c r="G139" s="18">
        <f t="shared" si="63"/>
        <v>13074.513999999999</v>
      </c>
      <c r="H139" s="18">
        <f t="shared" si="63"/>
        <v>12299.084999999999</v>
      </c>
      <c r="I139" s="113">
        <f>I140</f>
        <v>12299.084999999999</v>
      </c>
      <c r="J139" s="18">
        <f t="shared" si="63"/>
        <v>9621.5099999999984</v>
      </c>
      <c r="K139" s="18">
        <f t="shared" si="63"/>
        <v>11879.098</v>
      </c>
      <c r="L139" s="18">
        <f t="shared" si="63"/>
        <v>11879.098</v>
      </c>
      <c r="M139" s="51">
        <f>L139/C139</f>
        <v>0.90856899155104354</v>
      </c>
      <c r="N139" s="43">
        <f t="shared" si="30"/>
        <v>1</v>
      </c>
      <c r="O139" s="52" t="s">
        <v>276</v>
      </c>
    </row>
    <row r="140" spans="1:15" ht="91.5" thickBot="1" x14ac:dyDescent="0.3">
      <c r="A140" s="61" t="s">
        <v>197</v>
      </c>
      <c r="B140" s="62" t="s">
        <v>196</v>
      </c>
      <c r="C140" s="18">
        <v>13074.513999999999</v>
      </c>
      <c r="D140" s="18">
        <f t="shared" ref="D140:I140" si="64">C140</f>
        <v>13074.513999999999</v>
      </c>
      <c r="E140" s="18">
        <f t="shared" si="64"/>
        <v>13074.513999999999</v>
      </c>
      <c r="F140" s="18">
        <f t="shared" si="64"/>
        <v>13074.513999999999</v>
      </c>
      <c r="G140" s="18">
        <f t="shared" si="64"/>
        <v>13074.513999999999</v>
      </c>
      <c r="H140" s="18">
        <v>12299.084999999999</v>
      </c>
      <c r="I140" s="113">
        <f t="shared" si="64"/>
        <v>12299.084999999999</v>
      </c>
      <c r="J140" s="18">
        <f>I140-2677.575</f>
        <v>9621.5099999999984</v>
      </c>
      <c r="K140" s="18">
        <v>11879.098</v>
      </c>
      <c r="L140" s="18">
        <v>11879.098</v>
      </c>
      <c r="M140" s="51">
        <f>L140/C140</f>
        <v>0.90856899155104354</v>
      </c>
      <c r="N140" s="43">
        <f t="shared" si="30"/>
        <v>1</v>
      </c>
      <c r="O140" s="63"/>
    </row>
    <row r="141" spans="1:15" ht="91.5" thickBot="1" x14ac:dyDescent="0.3">
      <c r="A141" s="61" t="s">
        <v>199</v>
      </c>
      <c r="B141" s="62" t="s">
        <v>198</v>
      </c>
      <c r="C141" s="21">
        <f t="shared" ref="C141:L141" si="65">C142</f>
        <v>15056.733329999999</v>
      </c>
      <c r="D141" s="21">
        <f t="shared" si="65"/>
        <v>15056.733329999999</v>
      </c>
      <c r="E141" s="21">
        <f t="shared" si="65"/>
        <v>11610.324000000001</v>
      </c>
      <c r="F141" s="21">
        <f t="shared" si="65"/>
        <v>11610.324000000001</v>
      </c>
      <c r="G141" s="21">
        <f t="shared" si="65"/>
        <v>11610.324000000001</v>
      </c>
      <c r="H141" s="21">
        <f t="shared" si="65"/>
        <v>11610.324000000001</v>
      </c>
      <c r="I141" s="116">
        <f>I142</f>
        <v>11610.324000000001</v>
      </c>
      <c r="J141" s="21">
        <f t="shared" si="65"/>
        <v>11610.324000000001</v>
      </c>
      <c r="K141" s="21">
        <f t="shared" si="65"/>
        <v>11610.324000000001</v>
      </c>
      <c r="L141" s="21">
        <f t="shared" si="65"/>
        <v>11610.324000000001</v>
      </c>
      <c r="M141" s="51">
        <f>L141/C141</f>
        <v>0.77110510929132603</v>
      </c>
      <c r="N141" s="43">
        <f t="shared" si="30"/>
        <v>1</v>
      </c>
      <c r="O141" s="52" t="s">
        <v>276</v>
      </c>
    </row>
    <row r="142" spans="1:15" ht="91.5" thickBot="1" x14ac:dyDescent="0.3">
      <c r="A142" s="61" t="s">
        <v>201</v>
      </c>
      <c r="B142" s="62" t="s">
        <v>200</v>
      </c>
      <c r="C142" s="21">
        <v>15056.733329999999</v>
      </c>
      <c r="D142" s="21">
        <f t="shared" ref="D142:I142" si="66">C142</f>
        <v>15056.733329999999</v>
      </c>
      <c r="E142" s="21">
        <v>11610.324000000001</v>
      </c>
      <c r="F142" s="21">
        <f t="shared" si="66"/>
        <v>11610.324000000001</v>
      </c>
      <c r="G142" s="21">
        <v>11610.324000000001</v>
      </c>
      <c r="H142" s="21">
        <v>11610.324000000001</v>
      </c>
      <c r="I142" s="116">
        <f t="shared" si="66"/>
        <v>11610.324000000001</v>
      </c>
      <c r="J142" s="21">
        <f>I142</f>
        <v>11610.324000000001</v>
      </c>
      <c r="K142" s="21">
        <f>J142</f>
        <v>11610.324000000001</v>
      </c>
      <c r="L142" s="21">
        <v>11610.324000000001</v>
      </c>
      <c r="M142" s="51">
        <f>L142/C142</f>
        <v>0.77110510929132603</v>
      </c>
      <c r="N142" s="43">
        <f t="shared" ref="N142:N177" si="67">L142/K142</f>
        <v>1</v>
      </c>
      <c r="O142" s="63"/>
    </row>
    <row r="143" spans="1:15" ht="69" thickBot="1" x14ac:dyDescent="0.3">
      <c r="A143" s="61" t="s">
        <v>203</v>
      </c>
      <c r="B143" s="62" t="s">
        <v>202</v>
      </c>
      <c r="C143" s="29">
        <f t="shared" ref="C143:L143" si="68">C144</f>
        <v>33.633000000000003</v>
      </c>
      <c r="D143" s="29">
        <f t="shared" si="68"/>
        <v>33.633000000000003</v>
      </c>
      <c r="E143" s="29">
        <f t="shared" si="68"/>
        <v>33.633000000000003</v>
      </c>
      <c r="F143" s="29">
        <f t="shared" si="68"/>
        <v>33.633000000000003</v>
      </c>
      <c r="G143" s="29">
        <f t="shared" si="68"/>
        <v>33.633000000000003</v>
      </c>
      <c r="H143" s="29">
        <f t="shared" si="68"/>
        <v>33.633000000000003</v>
      </c>
      <c r="I143" s="124">
        <f>I144</f>
        <v>33.633000000000003</v>
      </c>
      <c r="J143" s="29">
        <f t="shared" si="68"/>
        <v>33.633000000000003</v>
      </c>
      <c r="K143" s="18">
        <f t="shared" si="68"/>
        <v>33.633000000000003</v>
      </c>
      <c r="L143" s="18">
        <f t="shared" si="68"/>
        <v>33.633000000000003</v>
      </c>
      <c r="M143" s="51">
        <f>L143/C143</f>
        <v>1</v>
      </c>
      <c r="N143" s="43">
        <f t="shared" si="67"/>
        <v>1</v>
      </c>
      <c r="O143" s="63"/>
    </row>
    <row r="144" spans="1:15" ht="80.25" thickBot="1" x14ac:dyDescent="0.3">
      <c r="A144" s="61" t="s">
        <v>205</v>
      </c>
      <c r="B144" s="62" t="s">
        <v>204</v>
      </c>
      <c r="C144" s="29">
        <v>33.633000000000003</v>
      </c>
      <c r="D144" s="29">
        <f t="shared" ref="D144:I144" si="69">C144</f>
        <v>33.633000000000003</v>
      </c>
      <c r="E144" s="29">
        <f t="shared" si="69"/>
        <v>33.633000000000003</v>
      </c>
      <c r="F144" s="29">
        <f t="shared" si="69"/>
        <v>33.633000000000003</v>
      </c>
      <c r="G144" s="29">
        <f t="shared" si="69"/>
        <v>33.633000000000003</v>
      </c>
      <c r="H144" s="29">
        <f t="shared" si="69"/>
        <v>33.633000000000003</v>
      </c>
      <c r="I144" s="124">
        <f t="shared" si="69"/>
        <v>33.633000000000003</v>
      </c>
      <c r="J144" s="29">
        <f>I144</f>
        <v>33.633000000000003</v>
      </c>
      <c r="K144" s="18">
        <f>J144</f>
        <v>33.633000000000003</v>
      </c>
      <c r="L144" s="18">
        <v>33.633000000000003</v>
      </c>
      <c r="M144" s="51">
        <f>L144/C144</f>
        <v>1</v>
      </c>
      <c r="N144" s="43">
        <f t="shared" si="67"/>
        <v>1</v>
      </c>
      <c r="O144" s="63"/>
    </row>
    <row r="145" spans="1:15" ht="46.5" hidden="1" thickBot="1" x14ac:dyDescent="0.3">
      <c r="A145" s="61" t="s">
        <v>231</v>
      </c>
      <c r="B145" s="62" t="s">
        <v>232</v>
      </c>
      <c r="C145" s="18">
        <f t="shared" ref="C145:L145" si="70">C146</f>
        <v>0</v>
      </c>
      <c r="D145" s="18">
        <f t="shared" si="70"/>
        <v>0</v>
      </c>
      <c r="E145" s="18">
        <f t="shared" si="70"/>
        <v>0</v>
      </c>
      <c r="F145" s="18">
        <f t="shared" si="70"/>
        <v>0</v>
      </c>
      <c r="G145" s="18">
        <f t="shared" si="70"/>
        <v>0</v>
      </c>
      <c r="H145" s="18">
        <f t="shared" si="70"/>
        <v>0</v>
      </c>
      <c r="I145" s="113"/>
      <c r="J145" s="18">
        <f t="shared" si="70"/>
        <v>0</v>
      </c>
      <c r="K145" s="18">
        <f t="shared" si="70"/>
        <v>0</v>
      </c>
      <c r="L145" s="18">
        <f t="shared" si="70"/>
        <v>0</v>
      </c>
      <c r="M145" s="51" t="e">
        <f>L145/C145</f>
        <v>#DIV/0!</v>
      </c>
      <c r="N145" s="43" t="e">
        <f t="shared" si="67"/>
        <v>#DIV/0!</v>
      </c>
      <c r="O145" s="63"/>
    </row>
    <row r="146" spans="1:15" ht="57.75" hidden="1" thickBot="1" x14ac:dyDescent="0.3">
      <c r="A146" s="61" t="s">
        <v>233</v>
      </c>
      <c r="B146" s="62" t="s">
        <v>234</v>
      </c>
      <c r="C146" s="18"/>
      <c r="D146" s="18">
        <f>C146</f>
        <v>0</v>
      </c>
      <c r="E146" s="18">
        <v>0</v>
      </c>
      <c r="F146" s="18">
        <f>E146</f>
        <v>0</v>
      </c>
      <c r="G146" s="18">
        <v>0</v>
      </c>
      <c r="H146" s="18">
        <f>G146</f>
        <v>0</v>
      </c>
      <c r="I146" s="113"/>
      <c r="J146" s="18"/>
      <c r="K146" s="18"/>
      <c r="L146" s="18"/>
      <c r="M146" s="51" t="e">
        <f>L146/C146</f>
        <v>#DIV/0!</v>
      </c>
      <c r="N146" s="43" t="e">
        <f t="shared" si="67"/>
        <v>#DIV/0!</v>
      </c>
      <c r="O146" s="63"/>
    </row>
    <row r="147" spans="1:15" ht="80.25" thickBot="1" x14ac:dyDescent="0.3">
      <c r="A147" s="61" t="s">
        <v>243</v>
      </c>
      <c r="B147" s="62" t="s">
        <v>244</v>
      </c>
      <c r="C147" s="18">
        <f t="shared" ref="C147:L147" si="71">C148</f>
        <v>41168.050000000003</v>
      </c>
      <c r="D147" s="18">
        <f t="shared" si="71"/>
        <v>41168.050000000003</v>
      </c>
      <c r="E147" s="18">
        <f t="shared" si="71"/>
        <v>41168.050000000003</v>
      </c>
      <c r="F147" s="18">
        <f t="shared" si="71"/>
        <v>41168.050000000003</v>
      </c>
      <c r="G147" s="18">
        <f t="shared" si="71"/>
        <v>41168.050000000003</v>
      </c>
      <c r="H147" s="18">
        <f t="shared" si="71"/>
        <v>41168.050000000003</v>
      </c>
      <c r="I147" s="113">
        <f>I148</f>
        <v>41168.050000000003</v>
      </c>
      <c r="J147" s="18">
        <f t="shared" si="71"/>
        <v>44174.525000000001</v>
      </c>
      <c r="K147" s="18">
        <f t="shared" si="71"/>
        <v>41168.050000000003</v>
      </c>
      <c r="L147" s="18">
        <f t="shared" si="71"/>
        <v>37033.394999999997</v>
      </c>
      <c r="M147" s="51">
        <f>L147/C147</f>
        <v>0.89956641133111703</v>
      </c>
      <c r="N147" s="43">
        <f t="shared" si="67"/>
        <v>0.89956641133111703</v>
      </c>
      <c r="O147" s="52" t="s">
        <v>276</v>
      </c>
    </row>
    <row r="148" spans="1:15" ht="80.25" thickBot="1" x14ac:dyDescent="0.3">
      <c r="A148" s="61" t="s">
        <v>243</v>
      </c>
      <c r="B148" s="62" t="s">
        <v>245</v>
      </c>
      <c r="C148" s="18">
        <v>41168.050000000003</v>
      </c>
      <c r="D148" s="18">
        <f t="shared" ref="D148:I148" si="72">C148</f>
        <v>41168.050000000003</v>
      </c>
      <c r="E148" s="18">
        <f t="shared" si="72"/>
        <v>41168.050000000003</v>
      </c>
      <c r="F148" s="18">
        <f t="shared" si="72"/>
        <v>41168.050000000003</v>
      </c>
      <c r="G148" s="18">
        <f t="shared" si="72"/>
        <v>41168.050000000003</v>
      </c>
      <c r="H148" s="18">
        <f t="shared" si="72"/>
        <v>41168.050000000003</v>
      </c>
      <c r="I148" s="113">
        <f t="shared" si="72"/>
        <v>41168.050000000003</v>
      </c>
      <c r="J148" s="18">
        <f>I148+3006.475</f>
        <v>44174.525000000001</v>
      </c>
      <c r="K148" s="18">
        <f>I148</f>
        <v>41168.050000000003</v>
      </c>
      <c r="L148" s="18">
        <v>37033.394999999997</v>
      </c>
      <c r="M148" s="51">
        <f>L148/C148</f>
        <v>0.89956641133111703</v>
      </c>
      <c r="N148" s="43">
        <f t="shared" si="67"/>
        <v>0.89956641133111703</v>
      </c>
      <c r="O148" s="63"/>
    </row>
    <row r="149" spans="1:15" ht="35.25" hidden="1" thickBot="1" x14ac:dyDescent="0.3">
      <c r="A149" s="61" t="s">
        <v>259</v>
      </c>
      <c r="B149" s="62" t="s">
        <v>258</v>
      </c>
      <c r="C149" s="18">
        <f t="shared" ref="C149:L149" si="73">C150</f>
        <v>0</v>
      </c>
      <c r="D149" s="18">
        <f t="shared" si="73"/>
        <v>0</v>
      </c>
      <c r="E149" s="18">
        <f t="shared" si="73"/>
        <v>0</v>
      </c>
      <c r="F149" s="18">
        <f t="shared" si="73"/>
        <v>0</v>
      </c>
      <c r="G149" s="18">
        <f t="shared" si="73"/>
        <v>0</v>
      </c>
      <c r="H149" s="18">
        <f t="shared" si="73"/>
        <v>0</v>
      </c>
      <c r="I149" s="113"/>
      <c r="J149" s="18">
        <f t="shared" si="73"/>
        <v>0</v>
      </c>
      <c r="K149" s="18">
        <f t="shared" si="73"/>
        <v>0</v>
      </c>
      <c r="L149" s="18">
        <f t="shared" si="73"/>
        <v>0</v>
      </c>
      <c r="M149" s="51" t="e">
        <f>L149/C149</f>
        <v>#DIV/0!</v>
      </c>
      <c r="N149" s="43" t="e">
        <f t="shared" si="67"/>
        <v>#DIV/0!</v>
      </c>
      <c r="O149" s="63"/>
    </row>
    <row r="150" spans="1:15" ht="46.5" hidden="1" thickBot="1" x14ac:dyDescent="0.3">
      <c r="A150" s="61" t="s">
        <v>256</v>
      </c>
      <c r="B150" s="62" t="s">
        <v>257</v>
      </c>
      <c r="C150" s="18"/>
      <c r="D150" s="18"/>
      <c r="E150" s="18"/>
      <c r="F150" s="18"/>
      <c r="G150" s="18"/>
      <c r="H150" s="18"/>
      <c r="I150" s="113"/>
      <c r="J150" s="18"/>
      <c r="K150" s="18"/>
      <c r="L150" s="18"/>
      <c r="M150" s="51" t="e">
        <f>L150/C150</f>
        <v>#DIV/0!</v>
      </c>
      <c r="N150" s="43" t="e">
        <f t="shared" si="67"/>
        <v>#DIV/0!</v>
      </c>
      <c r="O150" s="63"/>
    </row>
    <row r="151" spans="1:15" ht="35.25" thickBot="1" x14ac:dyDescent="0.3">
      <c r="A151" s="61" t="s">
        <v>207</v>
      </c>
      <c r="B151" s="62" t="s">
        <v>206</v>
      </c>
      <c r="C151" s="18">
        <f t="shared" ref="C151:L151" si="74">C152</f>
        <v>3680.53</v>
      </c>
      <c r="D151" s="18">
        <f t="shared" si="74"/>
        <v>3680.53</v>
      </c>
      <c r="E151" s="18">
        <f t="shared" si="74"/>
        <v>3680.53</v>
      </c>
      <c r="F151" s="18">
        <f t="shared" si="74"/>
        <v>3680.53</v>
      </c>
      <c r="G151" s="18">
        <f t="shared" si="74"/>
        <v>3680.53</v>
      </c>
      <c r="H151" s="18">
        <f t="shared" si="74"/>
        <v>3680.53</v>
      </c>
      <c r="I151" s="113">
        <f>I152</f>
        <v>3680.53</v>
      </c>
      <c r="J151" s="18">
        <f t="shared" si="74"/>
        <v>3694.9610000000002</v>
      </c>
      <c r="K151" s="18">
        <f t="shared" si="74"/>
        <v>3680.53</v>
      </c>
      <c r="L151" s="18">
        <f t="shared" si="74"/>
        <v>3680.53</v>
      </c>
      <c r="M151" s="51">
        <f>L151/C151</f>
        <v>1</v>
      </c>
      <c r="N151" s="43">
        <f t="shared" si="67"/>
        <v>1</v>
      </c>
      <c r="O151" s="63"/>
    </row>
    <row r="152" spans="1:15" ht="46.5" thickBot="1" x14ac:dyDescent="0.3">
      <c r="A152" s="61" t="s">
        <v>209</v>
      </c>
      <c r="B152" s="62" t="s">
        <v>208</v>
      </c>
      <c r="C152" s="18">
        <v>3680.53</v>
      </c>
      <c r="D152" s="18">
        <f t="shared" ref="D152:I152" si="75">C152</f>
        <v>3680.53</v>
      </c>
      <c r="E152" s="18">
        <f t="shared" si="75"/>
        <v>3680.53</v>
      </c>
      <c r="F152" s="18">
        <f t="shared" si="75"/>
        <v>3680.53</v>
      </c>
      <c r="G152" s="18">
        <f t="shared" si="75"/>
        <v>3680.53</v>
      </c>
      <c r="H152" s="18">
        <f t="shared" si="75"/>
        <v>3680.53</v>
      </c>
      <c r="I152" s="113">
        <f t="shared" si="75"/>
        <v>3680.53</v>
      </c>
      <c r="J152" s="18">
        <f>I152+14.431</f>
        <v>3694.9610000000002</v>
      </c>
      <c r="K152" s="18">
        <f>I152</f>
        <v>3680.53</v>
      </c>
      <c r="L152" s="18">
        <v>3680.53</v>
      </c>
      <c r="M152" s="51">
        <f>L152/C152</f>
        <v>1</v>
      </c>
      <c r="N152" s="43">
        <f t="shared" si="67"/>
        <v>1</v>
      </c>
      <c r="O152" s="63"/>
    </row>
    <row r="153" spans="1:15" ht="46.5" thickBot="1" x14ac:dyDescent="0.3">
      <c r="A153" s="61" t="s">
        <v>262</v>
      </c>
      <c r="B153" s="62" t="s">
        <v>263</v>
      </c>
      <c r="C153" s="18">
        <f t="shared" ref="C153:L153" si="76">C154</f>
        <v>3112.9789999999998</v>
      </c>
      <c r="D153" s="18">
        <f t="shared" si="76"/>
        <v>3112.9789999999998</v>
      </c>
      <c r="E153" s="18">
        <f t="shared" si="76"/>
        <v>3112.9789999999998</v>
      </c>
      <c r="F153" s="18">
        <f t="shared" si="76"/>
        <v>3112.9789999999998</v>
      </c>
      <c r="G153" s="18">
        <f t="shared" si="76"/>
        <v>3112.9789999999998</v>
      </c>
      <c r="H153" s="18">
        <f t="shared" si="76"/>
        <v>3112.9789999999998</v>
      </c>
      <c r="I153" s="113">
        <f>I154</f>
        <v>3150.8399999999997</v>
      </c>
      <c r="J153" s="18">
        <f t="shared" si="76"/>
        <v>3150.8399999999997</v>
      </c>
      <c r="K153" s="18">
        <f t="shared" si="76"/>
        <v>3112.9789999999998</v>
      </c>
      <c r="L153" s="18">
        <f t="shared" si="76"/>
        <v>3112.9789999999998</v>
      </c>
      <c r="M153" s="51">
        <f>L153/C153</f>
        <v>1</v>
      </c>
      <c r="N153" s="43">
        <f t="shared" si="67"/>
        <v>1</v>
      </c>
      <c r="O153" s="63"/>
    </row>
    <row r="154" spans="1:15" ht="45.75" customHeight="1" thickBot="1" x14ac:dyDescent="0.3">
      <c r="A154" s="61" t="s">
        <v>260</v>
      </c>
      <c r="B154" s="62" t="s">
        <v>261</v>
      </c>
      <c r="C154" s="18">
        <v>3112.9789999999998</v>
      </c>
      <c r="D154" s="18">
        <f t="shared" ref="D154:H154" si="77">C154</f>
        <v>3112.9789999999998</v>
      </c>
      <c r="E154" s="18">
        <f t="shared" si="77"/>
        <v>3112.9789999999998</v>
      </c>
      <c r="F154" s="18">
        <f t="shared" si="77"/>
        <v>3112.9789999999998</v>
      </c>
      <c r="G154" s="18">
        <v>3112.9789999999998</v>
      </c>
      <c r="H154" s="18">
        <f t="shared" si="77"/>
        <v>3112.9789999999998</v>
      </c>
      <c r="I154" s="113">
        <f>H154+37.861</f>
        <v>3150.8399999999997</v>
      </c>
      <c r="J154" s="18">
        <f>I154</f>
        <v>3150.8399999999997</v>
      </c>
      <c r="K154" s="18">
        <f>H154</f>
        <v>3112.9789999999998</v>
      </c>
      <c r="L154" s="18">
        <v>3112.9789999999998</v>
      </c>
      <c r="M154" s="51">
        <f>L154/C154</f>
        <v>1</v>
      </c>
      <c r="N154" s="43">
        <f t="shared" si="67"/>
        <v>1</v>
      </c>
      <c r="O154" s="63"/>
    </row>
    <row r="155" spans="1:15" ht="45.75" customHeight="1" thickBot="1" x14ac:dyDescent="0.3">
      <c r="A155" s="61" t="s">
        <v>271</v>
      </c>
      <c r="B155" s="62" t="s">
        <v>270</v>
      </c>
      <c r="C155" s="18">
        <f>C156</f>
        <v>1135.154</v>
      </c>
      <c r="D155" s="18">
        <f>C155</f>
        <v>1135.154</v>
      </c>
      <c r="E155" s="18">
        <f>E156</f>
        <v>1135.154</v>
      </c>
      <c r="F155" s="18">
        <f t="shared" ref="F155" si="78">E155</f>
        <v>1135.154</v>
      </c>
      <c r="G155" s="18">
        <f t="shared" ref="G155:L155" si="79">G156</f>
        <v>1903.2850000000001</v>
      </c>
      <c r="H155" s="18">
        <f t="shared" si="79"/>
        <v>1903.2850000000001</v>
      </c>
      <c r="I155" s="113">
        <f t="shared" si="79"/>
        <v>1916.5540000000001</v>
      </c>
      <c r="J155" s="18">
        <f t="shared" si="79"/>
        <v>1916.5540000000001</v>
      </c>
      <c r="K155" s="18">
        <f t="shared" si="79"/>
        <v>1903.2850000000001</v>
      </c>
      <c r="L155" s="18">
        <f t="shared" si="79"/>
        <v>1903.2850000000001</v>
      </c>
      <c r="M155" s="51">
        <f>L155/C155</f>
        <v>1.6766755876295198</v>
      </c>
      <c r="N155" s="43">
        <f t="shared" si="67"/>
        <v>1</v>
      </c>
      <c r="O155" s="63"/>
    </row>
    <row r="156" spans="1:15" ht="45.75" customHeight="1" thickBot="1" x14ac:dyDescent="0.3">
      <c r="A156" s="73" t="s">
        <v>269</v>
      </c>
      <c r="B156" s="65" t="s">
        <v>272</v>
      </c>
      <c r="C156" s="19">
        <v>1135.154</v>
      </c>
      <c r="D156" s="19">
        <f>C156</f>
        <v>1135.154</v>
      </c>
      <c r="E156" s="19">
        <f t="shared" ref="E156:H156" si="80">D156</f>
        <v>1135.154</v>
      </c>
      <c r="F156" s="19">
        <f t="shared" si="80"/>
        <v>1135.154</v>
      </c>
      <c r="G156" s="19">
        <v>1903.2850000000001</v>
      </c>
      <c r="H156" s="19">
        <f t="shared" si="80"/>
        <v>1903.2850000000001</v>
      </c>
      <c r="I156" s="114">
        <f>H156+13.269</f>
        <v>1916.5540000000001</v>
      </c>
      <c r="J156" s="19">
        <f>I156</f>
        <v>1916.5540000000001</v>
      </c>
      <c r="K156" s="19">
        <v>1903.2850000000001</v>
      </c>
      <c r="L156" s="19">
        <v>1903.2850000000001</v>
      </c>
      <c r="M156" s="51">
        <f>L156/C156</f>
        <v>1.6766755876295198</v>
      </c>
      <c r="N156" s="43">
        <f t="shared" si="67"/>
        <v>1</v>
      </c>
      <c r="O156" s="48"/>
    </row>
    <row r="157" spans="1:15" ht="134.25" customHeight="1" thickBot="1" x14ac:dyDescent="0.3">
      <c r="A157" s="73" t="s">
        <v>367</v>
      </c>
      <c r="B157" s="129" t="s">
        <v>369</v>
      </c>
      <c r="C157" s="19"/>
      <c r="D157" s="19"/>
      <c r="E157" s="19"/>
      <c r="F157" s="19"/>
      <c r="G157" s="19"/>
      <c r="H157" s="19">
        <f>H158</f>
        <v>429.66</v>
      </c>
      <c r="I157" s="114"/>
      <c r="J157" s="19"/>
      <c r="K157" s="19">
        <f>K158</f>
        <v>429.66</v>
      </c>
      <c r="L157" s="19">
        <f>L158</f>
        <v>383.14125000000001</v>
      </c>
      <c r="M157" s="51" t="e">
        <f t="shared" ref="M157:M158" si="81">L157/C157</f>
        <v>#DIV/0!</v>
      </c>
      <c r="N157" s="43">
        <f t="shared" si="67"/>
        <v>0.8917312526183494</v>
      </c>
      <c r="O157" s="130"/>
    </row>
    <row r="158" spans="1:15" ht="224.25" customHeight="1" thickBot="1" x14ac:dyDescent="0.3">
      <c r="A158" s="73" t="s">
        <v>368</v>
      </c>
      <c r="B158" s="65" t="s">
        <v>370</v>
      </c>
      <c r="C158" s="19"/>
      <c r="D158" s="19"/>
      <c r="E158" s="19"/>
      <c r="F158" s="19"/>
      <c r="G158" s="19"/>
      <c r="H158" s="19">
        <v>429.66</v>
      </c>
      <c r="I158" s="114"/>
      <c r="J158" s="19"/>
      <c r="K158" s="19">
        <f>H158</f>
        <v>429.66</v>
      </c>
      <c r="L158" s="19">
        <v>383.14125000000001</v>
      </c>
      <c r="M158" s="51" t="e">
        <f t="shared" si="81"/>
        <v>#DIV/0!</v>
      </c>
      <c r="N158" s="43">
        <f t="shared" si="67"/>
        <v>0.8917312526183494</v>
      </c>
      <c r="O158" s="130"/>
    </row>
    <row r="159" spans="1:15" ht="115.5" customHeight="1" thickBot="1" x14ac:dyDescent="0.3">
      <c r="A159" s="73" t="s">
        <v>307</v>
      </c>
      <c r="B159" s="62" t="s">
        <v>310</v>
      </c>
      <c r="C159" s="18">
        <f>C160</f>
        <v>2537.14248</v>
      </c>
      <c r="D159" s="18">
        <f>D160</f>
        <v>2537.14248</v>
      </c>
      <c r="E159" s="18">
        <f t="shared" ref="E159:L159" si="82">E160</f>
        <v>3569.9279999999999</v>
      </c>
      <c r="F159" s="18">
        <f t="shared" si="82"/>
        <v>3569.9279999999999</v>
      </c>
      <c r="G159" s="18">
        <f t="shared" si="82"/>
        <v>3569.9279999999999</v>
      </c>
      <c r="H159" s="18">
        <f t="shared" si="82"/>
        <v>3569.9279999999999</v>
      </c>
      <c r="I159" s="113">
        <f t="shared" si="82"/>
        <v>3569.9279999999999</v>
      </c>
      <c r="J159" s="18">
        <f t="shared" si="82"/>
        <v>3569.9279999999999</v>
      </c>
      <c r="K159" s="18">
        <f t="shared" si="82"/>
        <v>3569.9279999999999</v>
      </c>
      <c r="L159" s="18">
        <f t="shared" si="82"/>
        <v>3569.9279999999999</v>
      </c>
      <c r="M159" s="51">
        <f>L159/C159</f>
        <v>1.4070664253747389</v>
      </c>
      <c r="N159" s="43">
        <f t="shared" si="67"/>
        <v>1</v>
      </c>
      <c r="O159" s="74"/>
    </row>
    <row r="160" spans="1:15" ht="127.5" customHeight="1" thickBot="1" x14ac:dyDescent="0.3">
      <c r="A160" s="73" t="s">
        <v>308</v>
      </c>
      <c r="B160" s="62" t="s">
        <v>309</v>
      </c>
      <c r="C160" s="18">
        <v>2537.14248</v>
      </c>
      <c r="D160" s="18">
        <f>C160</f>
        <v>2537.14248</v>
      </c>
      <c r="E160" s="18">
        <v>3569.9279999999999</v>
      </c>
      <c r="F160" s="18">
        <f t="shared" ref="F160:I160" si="83">E160</f>
        <v>3569.9279999999999</v>
      </c>
      <c r="G160" s="18">
        <f t="shared" si="83"/>
        <v>3569.9279999999999</v>
      </c>
      <c r="H160" s="18">
        <v>3569.9279999999999</v>
      </c>
      <c r="I160" s="113">
        <f t="shared" si="83"/>
        <v>3569.9279999999999</v>
      </c>
      <c r="J160" s="18">
        <f>I160</f>
        <v>3569.9279999999999</v>
      </c>
      <c r="K160" s="18">
        <f>J160</f>
        <v>3569.9279999999999</v>
      </c>
      <c r="L160" s="18">
        <v>3569.9279999999999</v>
      </c>
      <c r="M160" s="51">
        <f>L160/C160</f>
        <v>1.4070664253747389</v>
      </c>
      <c r="N160" s="43">
        <f t="shared" si="67"/>
        <v>1</v>
      </c>
      <c r="O160" s="74"/>
    </row>
    <row r="161" spans="1:15" ht="80.25" thickBot="1" x14ac:dyDescent="0.3">
      <c r="A161" s="71" t="s">
        <v>246</v>
      </c>
      <c r="B161" s="58" t="s">
        <v>247</v>
      </c>
      <c r="C161" s="17">
        <f t="shared" ref="C161:L161" si="84">C162</f>
        <v>30537</v>
      </c>
      <c r="D161" s="17">
        <f t="shared" si="84"/>
        <v>30537</v>
      </c>
      <c r="E161" s="17">
        <f t="shared" si="84"/>
        <v>30537</v>
      </c>
      <c r="F161" s="17">
        <f t="shared" si="84"/>
        <v>35568</v>
      </c>
      <c r="G161" s="17">
        <f t="shared" si="84"/>
        <v>35568</v>
      </c>
      <c r="H161" s="17">
        <f t="shared" si="84"/>
        <v>52848.9</v>
      </c>
      <c r="I161" s="112">
        <f>I162</f>
        <v>52848.9</v>
      </c>
      <c r="J161" s="17">
        <f t="shared" si="84"/>
        <v>52848.9</v>
      </c>
      <c r="K161" s="17">
        <f t="shared" si="84"/>
        <v>46184.58</v>
      </c>
      <c r="L161" s="17">
        <f t="shared" si="84"/>
        <v>45820.936930000003</v>
      </c>
      <c r="M161" s="51">
        <f>L161/C161</f>
        <v>1.5005055156040215</v>
      </c>
      <c r="N161" s="43">
        <f t="shared" si="67"/>
        <v>0.99212630990689965</v>
      </c>
      <c r="O161" s="52" t="s">
        <v>331</v>
      </c>
    </row>
    <row r="162" spans="1:15" ht="91.5" thickBot="1" x14ac:dyDescent="0.3">
      <c r="A162" s="73" t="s">
        <v>248</v>
      </c>
      <c r="B162" s="62" t="s">
        <v>249</v>
      </c>
      <c r="C162" s="18">
        <v>30537</v>
      </c>
      <c r="D162" s="18">
        <f t="shared" ref="D162:I162" si="85">C162</f>
        <v>30537</v>
      </c>
      <c r="E162" s="18">
        <f t="shared" si="85"/>
        <v>30537</v>
      </c>
      <c r="F162" s="18">
        <v>35568</v>
      </c>
      <c r="G162" s="18">
        <f t="shared" si="85"/>
        <v>35568</v>
      </c>
      <c r="H162" s="18">
        <v>52848.9</v>
      </c>
      <c r="I162" s="113">
        <f t="shared" si="85"/>
        <v>52848.9</v>
      </c>
      <c r="J162" s="18">
        <f>I162</f>
        <v>52848.9</v>
      </c>
      <c r="K162" s="18">
        <v>46184.58</v>
      </c>
      <c r="L162" s="18">
        <v>45820.936930000003</v>
      </c>
      <c r="M162" s="51">
        <f>L162/C162</f>
        <v>1.5005055156040215</v>
      </c>
      <c r="N162" s="43">
        <f t="shared" si="67"/>
        <v>0.99212630990689965</v>
      </c>
      <c r="O162" s="74"/>
    </row>
    <row r="163" spans="1:15" ht="121.5" hidden="1" customHeight="1" thickBot="1" x14ac:dyDescent="0.3">
      <c r="A163" s="73" t="s">
        <v>287</v>
      </c>
      <c r="B163" s="62" t="s">
        <v>289</v>
      </c>
      <c r="C163" s="18"/>
      <c r="D163" s="18"/>
      <c r="E163" s="18"/>
      <c r="F163" s="18"/>
      <c r="G163" s="18"/>
      <c r="H163" s="18"/>
      <c r="I163" s="113"/>
      <c r="J163" s="18"/>
      <c r="K163" s="18"/>
      <c r="L163" s="18"/>
      <c r="M163" s="51" t="e">
        <f>L163/C163</f>
        <v>#DIV/0!</v>
      </c>
      <c r="N163" s="43" t="e">
        <f t="shared" si="67"/>
        <v>#DIV/0!</v>
      </c>
      <c r="O163" s="74"/>
    </row>
    <row r="164" spans="1:15" ht="121.5" hidden="1" customHeight="1" thickBot="1" x14ac:dyDescent="0.3">
      <c r="A164" s="73" t="s">
        <v>288</v>
      </c>
      <c r="B164" s="62" t="s">
        <v>290</v>
      </c>
      <c r="C164" s="18"/>
      <c r="D164" s="18"/>
      <c r="E164" s="18"/>
      <c r="F164" s="18"/>
      <c r="G164" s="18"/>
      <c r="H164" s="18"/>
      <c r="I164" s="113"/>
      <c r="J164" s="18"/>
      <c r="K164" s="18"/>
      <c r="L164" s="18"/>
      <c r="M164" s="51" t="e">
        <f>L164/C164</f>
        <v>#DIV/0!</v>
      </c>
      <c r="N164" s="43" t="e">
        <f t="shared" si="67"/>
        <v>#DIV/0!</v>
      </c>
      <c r="O164" s="74"/>
    </row>
    <row r="165" spans="1:15" ht="121.5" customHeight="1" thickBot="1" x14ac:dyDescent="0.3">
      <c r="A165" s="73" t="s">
        <v>311</v>
      </c>
      <c r="B165" s="62" t="s">
        <v>314</v>
      </c>
      <c r="C165" s="18">
        <f>C166</f>
        <v>0</v>
      </c>
      <c r="D165" s="18">
        <f>C165</f>
        <v>0</v>
      </c>
      <c r="E165" s="18">
        <f t="shared" ref="E165:I165" si="86">D165</f>
        <v>0</v>
      </c>
      <c r="F165" s="18">
        <f t="shared" si="86"/>
        <v>0</v>
      </c>
      <c r="G165" s="18">
        <f t="shared" si="86"/>
        <v>0</v>
      </c>
      <c r="H165" s="18">
        <f t="shared" si="86"/>
        <v>0</v>
      </c>
      <c r="I165" s="113">
        <f t="shared" si="86"/>
        <v>0</v>
      </c>
      <c r="J165" s="18">
        <f>I165</f>
        <v>0</v>
      </c>
      <c r="K165" s="18">
        <f>J165</f>
        <v>0</v>
      </c>
      <c r="L165" s="18">
        <f>L166</f>
        <v>0</v>
      </c>
      <c r="M165" s="51" t="e">
        <f>L165/C165</f>
        <v>#DIV/0!</v>
      </c>
      <c r="N165" s="43" t="e">
        <f t="shared" si="67"/>
        <v>#DIV/0!</v>
      </c>
      <c r="O165" s="74"/>
    </row>
    <row r="166" spans="1:15" ht="121.5" customHeight="1" thickBot="1" x14ac:dyDescent="0.3">
      <c r="A166" s="75" t="s">
        <v>312</v>
      </c>
      <c r="B166" s="62" t="s">
        <v>313</v>
      </c>
      <c r="C166" s="18"/>
      <c r="D166" s="18">
        <f>C166</f>
        <v>0</v>
      </c>
      <c r="E166" s="18">
        <f>D166</f>
        <v>0</v>
      </c>
      <c r="F166" s="18">
        <f t="shared" ref="F166:I166" si="87">E166</f>
        <v>0</v>
      </c>
      <c r="G166" s="18">
        <f t="shared" si="87"/>
        <v>0</v>
      </c>
      <c r="H166" s="18">
        <f t="shared" si="87"/>
        <v>0</v>
      </c>
      <c r="I166" s="113">
        <f t="shared" si="87"/>
        <v>0</v>
      </c>
      <c r="J166" s="18">
        <f>I166</f>
        <v>0</v>
      </c>
      <c r="K166" s="18">
        <f>J166</f>
        <v>0</v>
      </c>
      <c r="L166" s="18">
        <v>0</v>
      </c>
      <c r="M166" s="51" t="e">
        <f>L166/C166</f>
        <v>#DIV/0!</v>
      </c>
      <c r="N166" s="43" t="e">
        <f t="shared" si="67"/>
        <v>#DIV/0!</v>
      </c>
      <c r="O166" s="74"/>
    </row>
    <row r="167" spans="1:15" ht="121.5" customHeight="1" thickBot="1" x14ac:dyDescent="0.3">
      <c r="A167" s="73" t="s">
        <v>349</v>
      </c>
      <c r="B167" s="62" t="s">
        <v>351</v>
      </c>
      <c r="C167" s="18">
        <f>C168</f>
        <v>50505.050510000001</v>
      </c>
      <c r="D167" s="18"/>
      <c r="E167" s="18"/>
      <c r="F167" s="18"/>
      <c r="G167" s="18"/>
      <c r="H167" s="18"/>
      <c r="I167" s="113"/>
      <c r="J167" s="18"/>
      <c r="K167" s="18"/>
      <c r="L167" s="18"/>
      <c r="M167" s="51"/>
      <c r="N167" s="43"/>
      <c r="O167" s="74"/>
    </row>
    <row r="168" spans="1:15" ht="121.5" customHeight="1" thickBot="1" x14ac:dyDescent="0.3">
      <c r="A168" s="75" t="s">
        <v>350</v>
      </c>
      <c r="B168" s="127" t="s">
        <v>352</v>
      </c>
      <c r="C168" s="18">
        <v>50505.050510000001</v>
      </c>
      <c r="D168" s="18"/>
      <c r="E168" s="18"/>
      <c r="F168" s="18"/>
      <c r="G168" s="18"/>
      <c r="H168" s="18"/>
      <c r="I168" s="113"/>
      <c r="J168" s="18"/>
      <c r="K168" s="18"/>
      <c r="L168" s="18"/>
      <c r="M168" s="51"/>
      <c r="N168" s="43"/>
      <c r="O168" s="74"/>
    </row>
    <row r="169" spans="1:15" ht="68.25" customHeight="1" thickBot="1" x14ac:dyDescent="0.3">
      <c r="A169" s="73" t="s">
        <v>265</v>
      </c>
      <c r="B169" s="128" t="s">
        <v>353</v>
      </c>
      <c r="C169" s="18">
        <f t="shared" ref="C169:L169" si="88">C170</f>
        <v>0</v>
      </c>
      <c r="D169" s="18">
        <f t="shared" si="88"/>
        <v>0</v>
      </c>
      <c r="E169" s="18">
        <f t="shared" si="88"/>
        <v>0</v>
      </c>
      <c r="F169" s="18">
        <f t="shared" si="88"/>
        <v>0</v>
      </c>
      <c r="G169" s="18">
        <f t="shared" si="88"/>
        <v>0</v>
      </c>
      <c r="H169" s="18">
        <f t="shared" si="88"/>
        <v>0</v>
      </c>
      <c r="I169" s="113">
        <f t="shared" si="88"/>
        <v>0</v>
      </c>
      <c r="J169" s="18">
        <f t="shared" si="88"/>
        <v>0</v>
      </c>
      <c r="K169" s="18">
        <f t="shared" si="88"/>
        <v>0</v>
      </c>
      <c r="L169" s="18">
        <v>0</v>
      </c>
      <c r="M169" s="51" t="e">
        <f>L169/C169</f>
        <v>#DIV/0!</v>
      </c>
      <c r="N169" s="43" t="e">
        <f t="shared" si="67"/>
        <v>#DIV/0!</v>
      </c>
      <c r="O169" s="74"/>
    </row>
    <row r="170" spans="1:15" ht="57.75" thickBot="1" x14ac:dyDescent="0.3">
      <c r="A170" s="75" t="s">
        <v>264</v>
      </c>
      <c r="B170" s="65" t="s">
        <v>266</v>
      </c>
      <c r="C170" s="19"/>
      <c r="D170" s="19">
        <f>C170</f>
        <v>0</v>
      </c>
      <c r="E170" s="19">
        <f>D170</f>
        <v>0</v>
      </c>
      <c r="F170" s="19">
        <f t="shared" ref="F170:I170" si="89">E170</f>
        <v>0</v>
      </c>
      <c r="G170" s="19">
        <f t="shared" si="89"/>
        <v>0</v>
      </c>
      <c r="H170" s="19">
        <f t="shared" si="89"/>
        <v>0</v>
      </c>
      <c r="I170" s="114">
        <f t="shared" si="89"/>
        <v>0</v>
      </c>
      <c r="J170" s="19">
        <f>I170</f>
        <v>0</v>
      </c>
      <c r="K170" s="19">
        <f>J170</f>
        <v>0</v>
      </c>
      <c r="L170" s="19">
        <v>0</v>
      </c>
      <c r="M170" s="51" t="e">
        <f>L170/C170</f>
        <v>#DIV/0!</v>
      </c>
      <c r="N170" s="43" t="e">
        <f t="shared" si="67"/>
        <v>#DIV/0!</v>
      </c>
      <c r="O170" s="76"/>
    </row>
    <row r="171" spans="1:15" ht="35.25" thickBot="1" x14ac:dyDescent="0.3">
      <c r="A171" s="73" t="s">
        <v>284</v>
      </c>
      <c r="B171" s="62" t="s">
        <v>285</v>
      </c>
      <c r="C171" s="18"/>
      <c r="D171" s="18"/>
      <c r="E171" s="18"/>
      <c r="F171" s="18"/>
      <c r="G171" s="18">
        <f>G172</f>
        <v>15405.65696</v>
      </c>
      <c r="H171" s="18">
        <f t="shared" ref="H171:L171" si="90">H172</f>
        <v>15405.65696</v>
      </c>
      <c r="I171" s="113">
        <f t="shared" si="90"/>
        <v>7000</v>
      </c>
      <c r="J171" s="18">
        <f t="shared" si="90"/>
        <v>7000</v>
      </c>
      <c r="K171" s="18">
        <f t="shared" si="90"/>
        <v>14408.0857</v>
      </c>
      <c r="L171" s="18">
        <f t="shared" si="90"/>
        <v>13998.0857</v>
      </c>
      <c r="M171" s="51" t="e">
        <f>L171/C171</f>
        <v>#DIV/0!</v>
      </c>
      <c r="N171" s="43">
        <f t="shared" si="67"/>
        <v>0.97154375615630884</v>
      </c>
      <c r="O171" s="74"/>
    </row>
    <row r="172" spans="1:15" ht="46.5" thickBot="1" x14ac:dyDescent="0.3">
      <c r="A172" s="84" t="s">
        <v>284</v>
      </c>
      <c r="B172" s="67" t="s">
        <v>286</v>
      </c>
      <c r="C172" s="20"/>
      <c r="D172" s="20"/>
      <c r="E172" s="20"/>
      <c r="F172" s="20"/>
      <c r="G172" s="20">
        <v>15405.65696</v>
      </c>
      <c r="H172" s="20">
        <f>G172</f>
        <v>15405.65696</v>
      </c>
      <c r="I172" s="115">
        <v>7000</v>
      </c>
      <c r="J172" s="20">
        <v>7000</v>
      </c>
      <c r="K172" s="20">
        <v>14408.0857</v>
      </c>
      <c r="L172" s="20">
        <v>13998.0857</v>
      </c>
      <c r="M172" s="51" t="e">
        <f>L172/C172</f>
        <v>#DIV/0!</v>
      </c>
      <c r="N172" s="43">
        <f t="shared" si="67"/>
        <v>0.97154375615630884</v>
      </c>
      <c r="O172" s="85"/>
    </row>
    <row r="173" spans="1:15" ht="57.75" thickBot="1" x14ac:dyDescent="0.3">
      <c r="A173" s="49" t="s">
        <v>211</v>
      </c>
      <c r="B173" s="50" t="s">
        <v>210</v>
      </c>
      <c r="C173" s="23">
        <v>0</v>
      </c>
      <c r="D173" s="23">
        <v>0</v>
      </c>
      <c r="E173" s="23">
        <v>0</v>
      </c>
      <c r="F173" s="23">
        <v>0</v>
      </c>
      <c r="G173" s="23">
        <v>0</v>
      </c>
      <c r="H173" s="23"/>
      <c r="I173" s="118"/>
      <c r="J173" s="23">
        <v>0</v>
      </c>
      <c r="K173" s="23">
        <v>0</v>
      </c>
      <c r="L173" s="23">
        <f>L174</f>
        <v>-1069.65481</v>
      </c>
      <c r="M173" s="51" t="e">
        <f>L173/C173</f>
        <v>#DIV/0!</v>
      </c>
      <c r="N173" s="43" t="e">
        <f t="shared" si="67"/>
        <v>#DIV/0!</v>
      </c>
      <c r="O173" s="52"/>
    </row>
    <row r="174" spans="1:15" ht="57.75" thickBot="1" x14ac:dyDescent="0.3">
      <c r="A174" s="61" t="s">
        <v>213</v>
      </c>
      <c r="B174" s="62" t="s">
        <v>212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/>
      <c r="I174" s="116"/>
      <c r="J174" s="21">
        <v>0</v>
      </c>
      <c r="K174" s="21">
        <v>0</v>
      </c>
      <c r="L174" s="21">
        <f>L175+L177+L176</f>
        <v>-1069.65481</v>
      </c>
      <c r="M174" s="51" t="e">
        <f>L174/C174</f>
        <v>#DIV/0!</v>
      </c>
      <c r="N174" s="43" t="e">
        <f t="shared" si="67"/>
        <v>#DIV/0!</v>
      </c>
      <c r="O174" s="63"/>
    </row>
    <row r="175" spans="1:15" ht="57.75" thickBot="1" x14ac:dyDescent="0.3">
      <c r="A175" s="64" t="s">
        <v>302</v>
      </c>
      <c r="B175" s="65" t="s">
        <v>303</v>
      </c>
      <c r="C175" s="22"/>
      <c r="D175" s="22"/>
      <c r="E175" s="22"/>
      <c r="F175" s="22"/>
      <c r="G175" s="22"/>
      <c r="H175" s="22"/>
      <c r="I175" s="117"/>
      <c r="J175" s="22"/>
      <c r="K175" s="22"/>
      <c r="L175" s="22"/>
      <c r="M175" s="51" t="e">
        <f>L175/C175</f>
        <v>#DIV/0!</v>
      </c>
      <c r="N175" s="43" t="e">
        <f t="shared" si="67"/>
        <v>#DIV/0!</v>
      </c>
      <c r="O175" s="48"/>
    </row>
    <row r="176" spans="1:15" ht="116.25" customHeight="1" thickBot="1" x14ac:dyDescent="0.3">
      <c r="A176" s="64" t="s">
        <v>332</v>
      </c>
      <c r="B176" s="65" t="s">
        <v>333</v>
      </c>
      <c r="C176" s="22"/>
      <c r="D176" s="22"/>
      <c r="E176" s="22"/>
      <c r="F176" s="22"/>
      <c r="G176" s="22"/>
      <c r="H176" s="22"/>
      <c r="I176" s="117"/>
      <c r="J176" s="22"/>
      <c r="K176" s="22"/>
      <c r="L176" s="22"/>
      <c r="M176" s="51" t="e">
        <f>L176/C176</f>
        <v>#DIV/0!</v>
      </c>
      <c r="N176" s="43" t="e">
        <f t="shared" ref="N176" si="91">L176/K176</f>
        <v>#DIV/0!</v>
      </c>
      <c r="O176" s="48"/>
    </row>
    <row r="177" spans="1:15" ht="57.75" thickBot="1" x14ac:dyDescent="0.3">
      <c r="A177" s="53" t="s">
        <v>215</v>
      </c>
      <c r="B177" s="54" t="s">
        <v>214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/>
      <c r="I177" s="119"/>
      <c r="J177" s="24">
        <v>0</v>
      </c>
      <c r="K177" s="24">
        <v>0</v>
      </c>
      <c r="L177" s="24">
        <v>-1069.65481</v>
      </c>
      <c r="M177" s="51" t="e">
        <f>L177/C177</f>
        <v>#DIV/0!</v>
      </c>
      <c r="N177" s="43" t="e">
        <f t="shared" si="67"/>
        <v>#DIV/0!</v>
      </c>
      <c r="O177" s="56"/>
    </row>
    <row r="178" spans="1:15" ht="15" customHeight="1" x14ac:dyDescent="0.25">
      <c r="A178" s="3"/>
      <c r="B178" s="3"/>
      <c r="C178" s="30"/>
      <c r="D178" s="30"/>
      <c r="E178" s="30"/>
      <c r="F178" s="30"/>
      <c r="G178" s="30"/>
      <c r="H178" s="30"/>
      <c r="I178" s="125"/>
      <c r="J178" s="30"/>
      <c r="K178" s="3"/>
      <c r="L178" s="3"/>
    </row>
  </sheetData>
  <mergeCells count="13">
    <mergeCell ref="A2:O2"/>
    <mergeCell ref="O14:O15"/>
    <mergeCell ref="O41:O44"/>
    <mergeCell ref="O57:O58"/>
    <mergeCell ref="O59:O60"/>
    <mergeCell ref="O8:O9"/>
    <mergeCell ref="O85:O87"/>
    <mergeCell ref="O89:O90"/>
    <mergeCell ref="O61:O62"/>
    <mergeCell ref="O67:O68"/>
    <mergeCell ref="O69:O70"/>
    <mergeCell ref="O71:O72"/>
    <mergeCell ref="O78:O83"/>
  </mergeCells>
  <pageMargins left="0.39374999999999999" right="0.39374999999999999" top="0.39374999999999999" bottom="0.39374999999999999" header="0.51180550000000002" footer="0.51180550000000002"/>
  <pageSetup paperSize="9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911B6E4-3864-4C98-83E1-687D14AB08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Irinabb</dc:creator>
  <cp:lastModifiedBy>Савощенко Валерия Владимировна</cp:lastModifiedBy>
  <cp:lastPrinted>2024-04-12T01:30:03Z</cp:lastPrinted>
  <dcterms:created xsi:type="dcterms:W3CDTF">2020-05-26T03:47:10Z</dcterms:created>
  <dcterms:modified xsi:type="dcterms:W3CDTF">2025-04-10T06:33:34Z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992_20001_0503117G_Y_12.2019...xlsx</vt:lpwstr>
  </property>
  <property fmtid="{D5CDD505-2E9C-101B-9397-08002B2CF9AE}" pid="3" name="Название отчета">
    <vt:lpwstr>992_20001_0503117G_Y_12.2019...xlsx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use_vl_2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