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780" windowWidth="24615" windowHeight="11775" activeTab="1"/>
  </bookViews>
  <sheets>
    <sheet name="Доходы" sheetId="2" r:id="rId1"/>
    <sheet name="Расходы" sheetId="6" r:id="rId2"/>
  </sheets>
  <calcPr calcId="144525"/>
</workbook>
</file>

<file path=xl/calcChain.xml><?xml version="1.0" encoding="utf-8"?>
<calcChain xmlns="http://schemas.openxmlformats.org/spreadsheetml/2006/main">
  <c r="K28" i="6" l="1"/>
  <c r="J28" i="6"/>
  <c r="K24" i="6"/>
  <c r="K16" i="6"/>
  <c r="K21" i="6"/>
  <c r="K22" i="6"/>
  <c r="K18" i="6"/>
  <c r="K17" i="6"/>
  <c r="K15" i="6"/>
  <c r="K14" i="6"/>
  <c r="K4" i="6"/>
  <c r="K12" i="6"/>
  <c r="K11" i="6"/>
  <c r="K9" i="6"/>
  <c r="K7" i="6"/>
  <c r="I38" i="6"/>
  <c r="D49" i="6" l="1"/>
  <c r="D4" i="6"/>
  <c r="C4" i="6"/>
  <c r="L8" i="6" l="1"/>
  <c r="K50" i="6"/>
  <c r="L50" i="6" s="1"/>
  <c r="K48" i="6"/>
  <c r="K42" i="6"/>
  <c r="L42" i="6" s="1"/>
  <c r="K41" i="6"/>
  <c r="L41" i="6" s="1"/>
  <c r="K40" i="6"/>
  <c r="L40" i="6" s="1"/>
  <c r="K39" i="6"/>
  <c r="L39" i="6" s="1"/>
  <c r="K37" i="6"/>
  <c r="L37" i="6" s="1"/>
  <c r="K36" i="6"/>
  <c r="L36" i="6" s="1"/>
  <c r="K34" i="6"/>
  <c r="K33" i="6"/>
  <c r="L33" i="6" s="1"/>
  <c r="K32" i="6"/>
  <c r="L32" i="6" s="1"/>
  <c r="K31" i="6"/>
  <c r="L31" i="6" s="1"/>
  <c r="K30" i="6"/>
  <c r="L30" i="6" s="1"/>
  <c r="K29" i="6"/>
  <c r="L29" i="6" s="1"/>
  <c r="K27" i="6"/>
  <c r="L27" i="6" s="1"/>
  <c r="K26" i="6"/>
  <c r="L26" i="6" s="1"/>
  <c r="K25" i="6"/>
  <c r="L25" i="6" s="1"/>
  <c r="L24" i="6"/>
  <c r="L22" i="6"/>
  <c r="L21" i="6"/>
  <c r="K20" i="6"/>
  <c r="L20" i="6" s="1"/>
  <c r="K19" i="6"/>
  <c r="L19" i="6" s="1"/>
  <c r="L18" i="6"/>
  <c r="L17" i="6"/>
  <c r="L12" i="6"/>
  <c r="L11" i="6"/>
  <c r="K10" i="6"/>
  <c r="L10" i="6" s="1"/>
  <c r="L9" i="6"/>
  <c r="K8" i="6"/>
  <c r="L7" i="6"/>
  <c r="K6" i="6"/>
  <c r="L6" i="6" s="1"/>
  <c r="K5" i="6"/>
  <c r="L5" i="6" s="1"/>
  <c r="L34" i="6" l="1"/>
  <c r="L48" i="6"/>
  <c r="F49" i="6"/>
  <c r="J43" i="6" l="1"/>
  <c r="I43" i="6"/>
  <c r="H43" i="6"/>
  <c r="G43" i="6"/>
  <c r="F43" i="6"/>
  <c r="E43" i="6"/>
  <c r="D43" i="6"/>
  <c r="C43" i="6"/>
  <c r="C16" i="6"/>
  <c r="J13" i="6"/>
  <c r="I13" i="6"/>
  <c r="H13" i="6"/>
  <c r="G13" i="6"/>
  <c r="F13" i="6"/>
  <c r="E13" i="6"/>
  <c r="D13" i="6"/>
  <c r="C13" i="6"/>
  <c r="C51" i="6" s="1"/>
  <c r="F47" i="6" l="1"/>
  <c r="F38" i="6"/>
  <c r="F35" i="6"/>
  <c r="F28" i="6"/>
  <c r="F23" i="6"/>
  <c r="F16" i="6"/>
  <c r="F4" i="6"/>
  <c r="F51" i="6" l="1"/>
  <c r="I4" i="6"/>
  <c r="H4" i="6"/>
  <c r="G4" i="6"/>
  <c r="E4" i="6"/>
  <c r="E47" i="6"/>
  <c r="D16" i="6"/>
  <c r="D23" i="6"/>
  <c r="D28" i="6"/>
  <c r="D35" i="6"/>
  <c r="D38" i="6"/>
  <c r="D47" i="6"/>
  <c r="C49" i="6"/>
  <c r="C47" i="6"/>
  <c r="C38" i="6"/>
  <c r="C35" i="6"/>
  <c r="C28" i="6"/>
  <c r="C23" i="6"/>
  <c r="D51" i="6" l="1"/>
  <c r="J49" i="6"/>
  <c r="I49" i="6"/>
  <c r="H49" i="6"/>
  <c r="G49" i="6"/>
  <c r="J47" i="6"/>
  <c r="I47" i="6"/>
  <c r="H47" i="6"/>
  <c r="G47" i="6"/>
  <c r="J38" i="6"/>
  <c r="H38" i="6"/>
  <c r="G38" i="6"/>
  <c r="E38" i="6"/>
  <c r="J35" i="6"/>
  <c r="I35" i="6"/>
  <c r="H35" i="6"/>
  <c r="G35" i="6"/>
  <c r="E35" i="6"/>
  <c r="I28" i="6"/>
  <c r="H28" i="6"/>
  <c r="G28" i="6"/>
  <c r="E28" i="6"/>
  <c r="J23" i="6"/>
  <c r="I23" i="6"/>
  <c r="H23" i="6"/>
  <c r="G23" i="6"/>
  <c r="E23" i="6"/>
  <c r="J16" i="6"/>
  <c r="I16" i="6"/>
  <c r="H16" i="6"/>
  <c r="G16" i="6"/>
  <c r="E16" i="6"/>
  <c r="J4" i="6"/>
  <c r="D131" i="2"/>
  <c r="D128" i="2" s="1"/>
  <c r="E131" i="2"/>
  <c r="E128" i="2" s="1"/>
  <c r="F131" i="2"/>
  <c r="G131" i="2"/>
  <c r="H131" i="2"/>
  <c r="H128" i="2" s="1"/>
  <c r="I131" i="2"/>
  <c r="I128" i="2" s="1"/>
  <c r="F128" i="2"/>
  <c r="G128" i="2"/>
  <c r="D124" i="2"/>
  <c r="E124" i="2"/>
  <c r="F124" i="2"/>
  <c r="G124" i="2"/>
  <c r="H124" i="2"/>
  <c r="I124" i="2"/>
  <c r="I121" i="2" s="1"/>
  <c r="D122" i="2"/>
  <c r="E122" i="2"/>
  <c r="E121" i="2" s="1"/>
  <c r="F122" i="2"/>
  <c r="F121" i="2" s="1"/>
  <c r="G122" i="2"/>
  <c r="H122" i="2"/>
  <c r="H121" i="2" s="1"/>
  <c r="I122" i="2"/>
  <c r="D119" i="2"/>
  <c r="E119" i="2"/>
  <c r="F119" i="2"/>
  <c r="G119" i="2"/>
  <c r="H119" i="2"/>
  <c r="I119" i="2"/>
  <c r="D117" i="2"/>
  <c r="E117" i="2"/>
  <c r="F117" i="2"/>
  <c r="G117" i="2"/>
  <c r="H117" i="2"/>
  <c r="I117" i="2"/>
  <c r="D115" i="2"/>
  <c r="E115" i="2"/>
  <c r="F115" i="2"/>
  <c r="G115" i="2"/>
  <c r="H115" i="2"/>
  <c r="I115" i="2"/>
  <c r="D112" i="2"/>
  <c r="E112" i="2"/>
  <c r="F112" i="2"/>
  <c r="G112" i="2"/>
  <c r="H112" i="2"/>
  <c r="I112" i="2"/>
  <c r="D110" i="2"/>
  <c r="E110" i="2"/>
  <c r="F110" i="2"/>
  <c r="G110" i="2"/>
  <c r="H110" i="2"/>
  <c r="I110" i="2"/>
  <c r="D108" i="2"/>
  <c r="E108" i="2"/>
  <c r="F108" i="2"/>
  <c r="G108" i="2"/>
  <c r="H108" i="2"/>
  <c r="I108" i="2"/>
  <c r="D102" i="2"/>
  <c r="E102" i="2"/>
  <c r="F102" i="2"/>
  <c r="F95" i="2" s="1"/>
  <c r="G102" i="2"/>
  <c r="H102" i="2"/>
  <c r="I102" i="2"/>
  <c r="D100" i="2"/>
  <c r="E100" i="2"/>
  <c r="F100" i="2"/>
  <c r="G100" i="2"/>
  <c r="H100" i="2"/>
  <c r="I100" i="2"/>
  <c r="D93" i="2"/>
  <c r="D92" i="2" s="1"/>
  <c r="D89" i="2" s="1"/>
  <c r="E93" i="2"/>
  <c r="E92" i="2" s="1"/>
  <c r="F93" i="2"/>
  <c r="G93" i="2"/>
  <c r="G92" i="2" s="1"/>
  <c r="G89" i="2" s="1"/>
  <c r="H93" i="2"/>
  <c r="I93" i="2"/>
  <c r="I92" i="2" s="1"/>
  <c r="D90" i="2"/>
  <c r="E90" i="2"/>
  <c r="F90" i="2"/>
  <c r="G90" i="2"/>
  <c r="H90" i="2"/>
  <c r="I90" i="2"/>
  <c r="J24" i="2"/>
  <c r="J102" i="2"/>
  <c r="J90" i="2"/>
  <c r="J89" i="2" s="1"/>
  <c r="F92" i="2"/>
  <c r="H92" i="2"/>
  <c r="H89" i="2" s="1"/>
  <c r="D87" i="2"/>
  <c r="E87" i="2"/>
  <c r="F87" i="2"/>
  <c r="G87" i="2"/>
  <c r="H87" i="2"/>
  <c r="I87" i="2"/>
  <c r="D85" i="2"/>
  <c r="E85" i="2"/>
  <c r="F85" i="2"/>
  <c r="F84" i="2" s="1"/>
  <c r="G85" i="2"/>
  <c r="H85" i="2"/>
  <c r="I85" i="2"/>
  <c r="I84" i="2" s="1"/>
  <c r="E84" i="2"/>
  <c r="D24" i="2"/>
  <c r="E24" i="2"/>
  <c r="F24" i="2"/>
  <c r="G24" i="2"/>
  <c r="H24" i="2"/>
  <c r="I24" i="2"/>
  <c r="D15" i="2"/>
  <c r="D14" i="2" s="1"/>
  <c r="D13" i="2" s="1"/>
  <c r="E15" i="2"/>
  <c r="E14" i="2" s="1"/>
  <c r="E13" i="2" s="1"/>
  <c r="F15" i="2"/>
  <c r="F14" i="2" s="1"/>
  <c r="F13" i="2" s="1"/>
  <c r="G15" i="2"/>
  <c r="G14" i="2" s="1"/>
  <c r="G13" i="2" s="1"/>
  <c r="H15" i="2"/>
  <c r="H14" i="2" s="1"/>
  <c r="H13" i="2" s="1"/>
  <c r="I15" i="2"/>
  <c r="I14" i="2" s="1"/>
  <c r="I13" i="2" s="1"/>
  <c r="D8" i="2"/>
  <c r="D7" i="2" s="1"/>
  <c r="E8" i="2"/>
  <c r="E7" i="2" s="1"/>
  <c r="F8" i="2"/>
  <c r="F7" i="2" s="1"/>
  <c r="G8" i="2"/>
  <c r="G7" i="2" s="1"/>
  <c r="H8" i="2"/>
  <c r="H7" i="2" s="1"/>
  <c r="I8" i="2"/>
  <c r="I7" i="2" s="1"/>
  <c r="K35" i="6" l="1"/>
  <c r="L35" i="6" s="1"/>
  <c r="K49" i="6"/>
  <c r="L49" i="6" s="1"/>
  <c r="K38" i="6"/>
  <c r="L38" i="6" s="1"/>
  <c r="L28" i="6"/>
  <c r="K47" i="6"/>
  <c r="K23" i="6"/>
  <c r="L23" i="6" s="1"/>
  <c r="L15" i="6"/>
  <c r="I51" i="6"/>
  <c r="E51" i="6"/>
  <c r="J51" i="6"/>
  <c r="H51" i="6"/>
  <c r="G51" i="6"/>
  <c r="L4" i="6"/>
  <c r="F89" i="2"/>
  <c r="F83" i="2" s="1"/>
  <c r="D121" i="2"/>
  <c r="I89" i="2"/>
  <c r="E89" i="2"/>
  <c r="G121" i="2"/>
  <c r="E95" i="2"/>
  <c r="I95" i="2"/>
  <c r="H95" i="2"/>
  <c r="D95" i="2"/>
  <c r="G95" i="2"/>
  <c r="G6" i="2" s="1"/>
  <c r="K89" i="2"/>
  <c r="E83" i="2"/>
  <c r="I83" i="2"/>
  <c r="H84" i="2"/>
  <c r="H83" i="2" s="1"/>
  <c r="D84" i="2"/>
  <c r="D83" i="2" s="1"/>
  <c r="G84" i="2"/>
  <c r="G83" i="2" s="1"/>
  <c r="F6" i="2"/>
  <c r="K9" i="2"/>
  <c r="K10" i="2"/>
  <c r="K11" i="2"/>
  <c r="K12" i="2"/>
  <c r="K16" i="2"/>
  <c r="K17" i="2"/>
  <c r="K18" i="2"/>
  <c r="K19" i="2"/>
  <c r="K20" i="2"/>
  <c r="K21" i="2"/>
  <c r="K22" i="2"/>
  <c r="K24" i="2"/>
  <c r="K25" i="2"/>
  <c r="K26" i="2"/>
  <c r="K28" i="2"/>
  <c r="K29" i="2"/>
  <c r="K30" i="2"/>
  <c r="K33" i="2"/>
  <c r="K36" i="2"/>
  <c r="K37" i="2"/>
  <c r="K38" i="2"/>
  <c r="K41" i="2"/>
  <c r="K43" i="2"/>
  <c r="K45" i="2"/>
  <c r="K49" i="2"/>
  <c r="K50" i="2"/>
  <c r="K51" i="2"/>
  <c r="K52" i="2"/>
  <c r="K54" i="2"/>
  <c r="K55" i="2"/>
  <c r="K58" i="2"/>
  <c r="K60" i="2"/>
  <c r="K65" i="2"/>
  <c r="K68" i="2"/>
  <c r="K71" i="2"/>
  <c r="K72" i="2"/>
  <c r="K73" i="2"/>
  <c r="K74" i="2"/>
  <c r="K75" i="2"/>
  <c r="K79" i="2"/>
  <c r="K82" i="2"/>
  <c r="K86" i="2"/>
  <c r="K88" i="2"/>
  <c r="K90" i="2"/>
  <c r="K91" i="2"/>
  <c r="K94" i="2"/>
  <c r="K96" i="2"/>
  <c r="K97" i="2"/>
  <c r="K98" i="2"/>
  <c r="K99" i="2"/>
  <c r="K101" i="2"/>
  <c r="K102" i="2"/>
  <c r="K103" i="2"/>
  <c r="K104" i="2"/>
  <c r="K105" i="2"/>
  <c r="K106" i="2"/>
  <c r="K107" i="2"/>
  <c r="K108" i="2"/>
  <c r="K109" i="2"/>
  <c r="K111" i="2"/>
  <c r="K113" i="2"/>
  <c r="K114" i="2"/>
  <c r="K116" i="2"/>
  <c r="K118" i="2"/>
  <c r="K120" i="2"/>
  <c r="K122" i="2"/>
  <c r="K123" i="2"/>
  <c r="K125" i="2"/>
  <c r="K129" i="2"/>
  <c r="K130" i="2"/>
  <c r="K132" i="2"/>
  <c r="K137" i="2"/>
  <c r="K139" i="2"/>
  <c r="K141" i="2"/>
  <c r="K143" i="2"/>
  <c r="K145" i="2"/>
  <c r="K147" i="2"/>
  <c r="K149" i="2"/>
  <c r="K152" i="2"/>
  <c r="K153" i="2"/>
  <c r="K154" i="2"/>
  <c r="K156" i="2"/>
  <c r="K157" i="2"/>
  <c r="K158" i="2"/>
  <c r="K159" i="2"/>
  <c r="K160" i="2"/>
  <c r="K161" i="2"/>
  <c r="K162" i="2"/>
  <c r="K163" i="2"/>
  <c r="K164" i="2"/>
  <c r="K165" i="2"/>
  <c r="K166" i="2"/>
  <c r="J124" i="2"/>
  <c r="K124" i="2" s="1"/>
  <c r="J122" i="2"/>
  <c r="J121" i="2"/>
  <c r="J119" i="2"/>
  <c r="K119" i="2" s="1"/>
  <c r="J117" i="2"/>
  <c r="J115" i="2"/>
  <c r="K115" i="2" s="1"/>
  <c r="J112" i="2"/>
  <c r="K112" i="2" s="1"/>
  <c r="J110" i="2"/>
  <c r="K110" i="2" s="1"/>
  <c r="J108" i="2"/>
  <c r="J96" i="2"/>
  <c r="J100" i="2"/>
  <c r="K100" i="2" s="1"/>
  <c r="J93" i="2"/>
  <c r="J92" i="2" s="1"/>
  <c r="K92" i="2" s="1"/>
  <c r="J87" i="2"/>
  <c r="K87" i="2" s="1"/>
  <c r="J85" i="2"/>
  <c r="K85" i="2" s="1"/>
  <c r="J73" i="2"/>
  <c r="J81" i="2"/>
  <c r="J80" i="2" s="1"/>
  <c r="K80" i="2" s="1"/>
  <c r="J78" i="2"/>
  <c r="K78" i="2" s="1"/>
  <c r="J70" i="2"/>
  <c r="K70" i="2" s="1"/>
  <c r="J64" i="2"/>
  <c r="J63" i="2" s="1"/>
  <c r="K63" i="2" s="1"/>
  <c r="J66" i="2"/>
  <c r="K66" i="2" s="1"/>
  <c r="J67" i="2"/>
  <c r="K67" i="2" s="1"/>
  <c r="J59" i="2"/>
  <c r="K59" i="2" s="1"/>
  <c r="J61" i="2"/>
  <c r="J57" i="2"/>
  <c r="J56" i="2" s="1"/>
  <c r="J53" i="2" s="1"/>
  <c r="J47" i="2"/>
  <c r="K47" i="2" s="1"/>
  <c r="J48" i="2"/>
  <c r="K48" i="2" s="1"/>
  <c r="J40" i="2"/>
  <c r="J44" i="2"/>
  <c r="J42" i="2" s="1"/>
  <c r="K42" i="2" s="1"/>
  <c r="J35" i="2"/>
  <c r="K35" i="2" s="1"/>
  <c r="J32" i="2"/>
  <c r="J27" i="2"/>
  <c r="K27" i="2" s="1"/>
  <c r="J29" i="2"/>
  <c r="J15" i="2"/>
  <c r="K15" i="2" s="1"/>
  <c r="J14" i="2"/>
  <c r="J13" i="2" s="1"/>
  <c r="K13" i="2" s="1"/>
  <c r="J8" i="2"/>
  <c r="J7" i="2" s="1"/>
  <c r="K7" i="2" s="1"/>
  <c r="J142" i="2"/>
  <c r="K46" i="6" l="1"/>
  <c r="K45" i="6" s="1"/>
  <c r="K44" i="6" s="1"/>
  <c r="K43" i="6" s="1"/>
  <c r="L46" i="6"/>
  <c r="L44" i="6" s="1"/>
  <c r="L47" i="6"/>
  <c r="L16" i="6"/>
  <c r="K51" i="6"/>
  <c r="L51" i="6" s="1"/>
  <c r="J31" i="2"/>
  <c r="K31" i="2" s="1"/>
  <c r="J34" i="2"/>
  <c r="K34" i="2" s="1"/>
  <c r="J39" i="2"/>
  <c r="K39" i="2" s="1"/>
  <c r="J46" i="2"/>
  <c r="K46" i="2" s="1"/>
  <c r="J77" i="2"/>
  <c r="J84" i="2"/>
  <c r="J83" i="2" s="1"/>
  <c r="K64" i="2"/>
  <c r="K44" i="2"/>
  <c r="K40" i="2"/>
  <c r="K32" i="2"/>
  <c r="K121" i="2"/>
  <c r="J23" i="2"/>
  <c r="K23" i="2" s="1"/>
  <c r="J95" i="2"/>
  <c r="K93" i="2"/>
  <c r="K84" i="2"/>
  <c r="K81" i="2"/>
  <c r="J69" i="2"/>
  <c r="K69" i="2" s="1"/>
  <c r="I6" i="2"/>
  <c r="E6" i="2"/>
  <c r="K95" i="2"/>
  <c r="H6" i="2"/>
  <c r="K117" i="2"/>
  <c r="K14" i="2"/>
  <c r="K8" i="2"/>
  <c r="I155" i="2"/>
  <c r="G151" i="2"/>
  <c r="H151" i="2"/>
  <c r="H150" i="2" s="1"/>
  <c r="I151" i="2"/>
  <c r="J151" i="2"/>
  <c r="J150" i="2" s="1"/>
  <c r="G150" i="2"/>
  <c r="H148" i="2"/>
  <c r="I148" i="2"/>
  <c r="J148" i="2"/>
  <c r="H146" i="2"/>
  <c r="I146" i="2"/>
  <c r="J146" i="2"/>
  <c r="G146" i="2"/>
  <c r="H144" i="2"/>
  <c r="I144" i="2"/>
  <c r="J144" i="2"/>
  <c r="G144" i="2"/>
  <c r="H142" i="2"/>
  <c r="I142" i="2"/>
  <c r="G142" i="2"/>
  <c r="H140" i="2"/>
  <c r="I140" i="2"/>
  <c r="J140" i="2"/>
  <c r="G140" i="2"/>
  <c r="H134" i="2"/>
  <c r="I134" i="2"/>
  <c r="J134" i="2"/>
  <c r="J133" i="2" s="1"/>
  <c r="H136" i="2"/>
  <c r="I136" i="2"/>
  <c r="J136" i="2"/>
  <c r="H138" i="2"/>
  <c r="I138" i="2"/>
  <c r="J138" i="2"/>
  <c r="G138" i="2"/>
  <c r="G136" i="2"/>
  <c r="G134" i="2"/>
  <c r="J131" i="2"/>
  <c r="F151" i="2"/>
  <c r="F148" i="2"/>
  <c r="F144" i="2"/>
  <c r="F136" i="2"/>
  <c r="E148" i="2"/>
  <c r="K148" i="2" s="1"/>
  <c r="E138" i="2"/>
  <c r="D135" i="2"/>
  <c r="K135" i="2" s="1"/>
  <c r="D62" i="2"/>
  <c r="D57" i="2"/>
  <c r="K57" i="2" s="1"/>
  <c r="L45" i="6" l="1"/>
  <c r="L43" i="6" s="1"/>
  <c r="L14" i="6"/>
  <c r="K13" i="6"/>
  <c r="L13" i="6" s="1"/>
  <c r="D61" i="2"/>
  <c r="K62" i="2"/>
  <c r="K136" i="2"/>
  <c r="J128" i="2"/>
  <c r="K128" i="2" s="1"/>
  <c r="K131" i="2"/>
  <c r="K146" i="2"/>
  <c r="I150" i="2"/>
  <c r="K155" i="2"/>
  <c r="F150" i="2"/>
  <c r="K151" i="2"/>
  <c r="D134" i="2"/>
  <c r="K144" i="2"/>
  <c r="K140" i="2"/>
  <c r="K142" i="2"/>
  <c r="E133" i="2"/>
  <c r="E127" i="2" s="1"/>
  <c r="E126" i="2" s="1"/>
  <c r="E5" i="2" s="1"/>
  <c r="K138" i="2"/>
  <c r="J76" i="2"/>
  <c r="K76" i="2" s="1"/>
  <c r="K77" i="2"/>
  <c r="F133" i="2"/>
  <c r="H133" i="2"/>
  <c r="G133" i="2"/>
  <c r="G127" i="2" s="1"/>
  <c r="G126" i="2" s="1"/>
  <c r="I133" i="2"/>
  <c r="I127" i="2" s="1"/>
  <c r="I126" i="2" s="1"/>
  <c r="J127" i="2" l="1"/>
  <c r="J126" i="2" s="1"/>
  <c r="D133" i="2"/>
  <c r="K134" i="2"/>
  <c r="K150" i="2"/>
  <c r="D56" i="2"/>
  <c r="K61" i="2"/>
  <c r="H127" i="2"/>
  <c r="H126" i="2" s="1"/>
  <c r="H5" i="2" s="1"/>
  <c r="F127" i="2"/>
  <c r="K133" i="2"/>
  <c r="K83" i="2"/>
  <c r="J6" i="2"/>
  <c r="I5" i="2"/>
  <c r="D53" i="2" l="1"/>
  <c r="K56" i="2"/>
  <c r="D127" i="2"/>
  <c r="D126" i="2" s="1"/>
  <c r="F126" i="2"/>
  <c r="J5" i="2"/>
  <c r="K53" i="2" l="1"/>
  <c r="D6" i="2"/>
  <c r="K127" i="2"/>
  <c r="K126" i="2"/>
  <c r="F5" i="2"/>
  <c r="G5" i="2"/>
  <c r="D5" i="2" l="1"/>
  <c r="K5" i="2" s="1"/>
  <c r="K6" i="2"/>
</calcChain>
</file>

<file path=xl/sharedStrings.xml><?xml version="1.0" encoding="utf-8"?>
<sst xmlns="http://schemas.openxmlformats.org/spreadsheetml/2006/main" count="444" uniqueCount="441">
  <si>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</si>
  <si>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</si>
  <si>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</si>
  <si>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</si>
  <si>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</si>
  <si>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</si>
  <si>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</si>
  <si>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</si>
  <si>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</si>
  <si>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</si>
  <si>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</si>
  <si>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</si>
  <si>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</si>
  <si>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</si>
  <si>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</si>
  <si>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</si>
  <si>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</si>
  <si>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</si>
  <si>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</si>
  <si>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</si>
  <si>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</si>
  <si>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</si>
  <si>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</si>
  <si>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</si>
  <si>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</si>
  <si>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</si>
  <si>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</si>
  <si>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</si>
  <si>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</si>
  <si>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</si>
  <si>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</si>
  <si>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</si>
  <si>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</si>
  <si>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</si>
  <si>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</si>
  <si>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</si>
  <si>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</si>
  <si>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</si>
  <si>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</si>
  <si>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</si>
  <si>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</si>
  <si>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</si>
  <si>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</si>
  <si>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</si>
  <si>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</si>
  <si>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</si>
  <si>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</si>
  <si>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</si>
  <si>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</si>
  <si>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</si>
  <si>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</si>
  <si>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</si>
  <si>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</si>
  <si>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</si>
  <si>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</si>
  <si>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</si>
  <si>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</si>
  <si>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</si>
  <si>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</si>
  <si>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</si>
  <si>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</si>
  <si>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</si>
  <si>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</si>
  <si>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</si>
  <si>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</si>
  <si>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</si>
  <si>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</si>
  <si>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</si>
  <si>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</si>
  <si>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</si>
  <si>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</si>
  <si>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</si>
  <si>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</si>
  <si>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</si>
  <si>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</si>
  <si>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</si>
  <si>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</si>
  <si>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</si>
  <si>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</si>
  <si>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</si>
  <si>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</si>
  <si>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</si>
  <si>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</si>
  <si>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</si>
  <si>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</si>
  <si>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</si>
  <si>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 xml:space="preserve">  Прочие налоги и сборы (по отмененным местным налогам и сборам)</t>
  </si>
  <si>
    <t>000 1 09 07000 00 0000 110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</si>
  <si>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</si>
  <si>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</si>
  <si>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</si>
  <si>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000 1 09 07032 04 0000 110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</si>
  <si>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</si>
  <si>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</si>
  <si>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</si>
  <si>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</si>
  <si>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</si>
  <si>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000 1 11 01040 04 0000 120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</si>
  <si>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</si>
  <si>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</si>
  <si>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</si>
  <si>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</si>
  <si>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</si>
  <si>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</si>
  <si>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</si>
  <si>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</si>
  <si>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</si>
  <si>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</si>
  <si>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</si>
  <si>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</si>
  <si>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</si>
  <si>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</si>
  <si>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</si>
  <si>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</si>
  <si>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 xml:space="preserve">  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</si>
  <si>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000 1 11 05320 00 0000 120</t>
  </si>
  <si>
    <t xml:space="preserve">  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</si>
  <si>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000 1 11 05324 04 0000 120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</si>
  <si>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</si>
  <si>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</si>
  <si>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</si>
  <si>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</si>
  <si>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</si>
  <si>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</si>
  <si>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</si>
  <si>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</si>
  <si>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</si>
  <si>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</si>
  <si>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</si>
  <si>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</si>
  <si>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</si>
  <si>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</si>
  <si>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</si>
  <si>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</si>
  <si>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</si>
  <si>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</si>
  <si>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</t>
  </si>
  <si>
    <t>000 1 12 01042 01 0000 120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</si>
  <si>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</si>
  <si>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</si>
  <si>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</si>
  <si>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</si>
  <si>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Доходы от оказания информационных услуг</t>
  </si>
  <si>
    <t>000 1 13 01070 00 0000 130</t>
  </si>
  <si>
    <t xml:space="preserve">  Доходы от оказания информационных услуг органами местного самоуправления городских округов, казенными учреждениями городских округов</t>
  </si>
  <si>
    <t>000 1 13 01074 04 0000 130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</si>
  <si>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</si>
  <si>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</si>
  <si>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</si>
  <si>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</si>
  <si>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</si>
  <si>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</si>
  <si>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</si>
  <si>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</si>
  <si>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</si>
  <si>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</si>
  <si>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</si>
  <si>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</si>
  <si>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</si>
  <si>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</si>
  <si>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 xml:space="preserve">  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</si>
  <si>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000 1 14 02040 04 0000 440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</si>
  <si>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</si>
  <si>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000 1 14 02043 04 0000 440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</si>
  <si>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</si>
  <si>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</si>
  <si>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</si>
  <si>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</si>
  <si>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</si>
  <si>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</si>
  <si>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</si>
  <si>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</si>
  <si>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</si>
  <si>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</si>
  <si>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</si>
  <si>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</si>
  <si>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 xml:space="preserve">  ШТРАФЫ, САНКЦИИ, ВОЗМЕЩЕНИЕ УЩЕРБА</t>
  </si>
  <si>
    <t>000 1 16 00000 00 0000 000</t>
  </si>
  <si>
    <t xml:space="preserve">  Денежные взыскания (штрафы) за нарушение законодательства о налогах и сборах</t>
  </si>
  <si>
    <t>000 1 16 03000 00 0000 140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</si>
  <si>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</si>
  <si>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000 1 16 03010 01 0000 140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</si>
  <si>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</si>
  <si>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</si>
  <si>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</si>
  <si>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</si>
  <si>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</si>
  <si>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</si>
  <si>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</si>
  <si>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</si>
  <si>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</si>
  <si>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</si>
  <si>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 xml:space="preserve">  Денежные взыскания (штрафы) за нарушение законодательства Российской Федерации об особо охраняемых природных территориях</t>
  </si>
  <si>
    <t>000 1 16 25020 01 0000 140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</si>
  <si>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</si>
  <si>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</si>
  <si>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 xml:space="preserve">  Денежные взыскания (штрафы) за нарушение законодательства в области охраны окружающей среды</t>
  </si>
  <si>
    <t>000 1 16 25050 01 0000 140</t>
  </si>
  <si>
    <t xml:space="preserve">  Денежные взыскания (штрафы) за нарушение земельного законодательства</t>
  </si>
  <si>
    <t>000 1 16 25060 01 0000 140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</si>
  <si>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</si>
  <si>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</si>
  <si>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Денежные взыскания (штрафы) за правонарушения в области дорожного движения</t>
  </si>
  <si>
    <t>000 1 16 30000 01 0000 140</t>
  </si>
  <si>
    <t xml:space="preserve">  Прочие денежные взыскания (штрафы) за правонарушения в области дорожного движения</t>
  </si>
  <si>
    <t>000 1 16 30030 01 0000 140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</si>
  <si>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</si>
  <si>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000 1 16 32000 00 0000 140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</si>
  <si>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</si>
  <si>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000 1 16 32000 04 0000 140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</si>
  <si>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</si>
  <si>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</si>
  <si>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</si>
  <si>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000 1 16 33040 04 0000 140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</si>
  <si>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</si>
  <si>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</si>
  <si>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</si>
  <si>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000 1 16 46000 00 0000 140</t>
  </si>
  <si>
    <t xml:space="preserve">  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округов, либо в связи с уклонением от заключения таких контрактов или иных договоров</t>
  </si>
  <si>
    <t>000 1 16 46000 04 0000 140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</si>
  <si>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</si>
  <si>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</si>
  <si>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</si>
  <si>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000 1 16 51020 02 0000 140</t>
  </si>
  <si>
    <t xml:space="preserve">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</si>
  <si>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</si>
  <si>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городских округов</t>
  </si>
  <si>
    <t>000 1 16 90040 04 0000 140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</si>
  <si>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</si>
  <si>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</si>
  <si>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</si>
  <si>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</si>
  <si>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</si>
  <si>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</si>
  <si>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</si>
  <si>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</si>
  <si>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округов</t>
  </si>
  <si>
    <t>000 1 17 05040 04 0000 180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</si>
  <si>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</si>
  <si>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</si>
  <si>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</si>
  <si>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</si>
  <si>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</si>
  <si>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</si>
  <si>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</si>
  <si>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</si>
  <si>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округов на выравнивание бюджетной обеспеченности</t>
  </si>
  <si>
    <t>000 2 02 15001 04 0000 150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</si>
  <si>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</si>
  <si>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</si>
  <si>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</si>
  <si>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</si>
  <si>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</si>
  <si>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</si>
  <si>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</si>
  <si>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>000 2 02 25027 00 0000 150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</si>
  <si>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</si>
  <si>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</si>
  <si>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</si>
  <si>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</si>
  <si>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округов на реализацию мероприятий по обеспечению жильем молодых семей</t>
  </si>
  <si>
    <t>000 2 02 25497 04 0000 150</t>
  </si>
  <si>
    <t xml:space="preserve">  Субсидия бюджетам на поддержку отрасли культуры</t>
  </si>
  <si>
    <t>000 2 02 25519 00 0000 150</t>
  </si>
  <si>
    <t xml:space="preserve">  Субсидия бюджетам городских округов на поддержку отрасли культуры</t>
  </si>
  <si>
    <t>000 2 02 25519 04 0000 150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</si>
  <si>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</si>
  <si>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</si>
  <si>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</si>
  <si>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</si>
  <si>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</si>
  <si>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</si>
  <si>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</si>
  <si>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</si>
  <si>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</si>
  <si>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</si>
  <si>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</si>
  <si>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</si>
  <si>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</si>
  <si>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</si>
  <si>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</si>
  <si>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</si>
  <si>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</si>
  <si>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</si>
  <si>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</si>
  <si>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</si>
  <si>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</si>
  <si>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</si>
  <si>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</si>
  <si>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</si>
  <si>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</si>
  <si>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</si>
  <si>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</si>
  <si>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</si>
  <si>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городских округов на государственную регистрацию актов гражданского состояния</t>
  </si>
  <si>
    <t>000 2 02 35930 04 0000 150</t>
  </si>
  <si>
    <t xml:space="preserve">  БЕЗВОЗМЕЗДНЫЕ ПОСТУПЛЕНИЯ ОТ НЕГОСУДАРСТВЕННЫХ ОРГАНИЗАЦИЙ</t>
  </si>
  <si>
    <t>000 2 04 00000 00 0000 000</t>
  </si>
  <si>
    <t xml:space="preserve">  Безвозмездные поступления от негосударственных организаций в бюджеты городских округов</t>
  </si>
  <si>
    <t>000 2 04 04000 04 0000 150</t>
  </si>
  <si>
    <t xml:space="preserve">  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</si>
  <si>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>000 2 04 04020 04 0000 150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</si>
  <si>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</si>
  <si>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</si>
  <si>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</si>
  <si>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</si>
  <si>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</si>
  <si>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</si>
  <si>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>Код бюджетной классификации</t>
  </si>
  <si>
    <t>Наименование доходов</t>
  </si>
  <si>
    <t>Сведения о внесенных изменениях в МПА о бюджете в 2019 году в части доходов</t>
  </si>
  <si>
    <t>Итого изменений</t>
  </si>
  <si>
    <t>Доходы, всего:</t>
  </si>
  <si>
    <t>000 2 02 25097 00 0000 150</t>
  </si>
  <si>
    <t>000 2 02 25097 04 0000 150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</si>
  <si>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</si>
  <si>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 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</si>
  <si>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000 2 02 25173 04 0000 150</t>
  </si>
  <si>
    <t>000 2 02 25173 00 0000 150</t>
  </si>
  <si>
    <t>Субсидии бюджетам городских округов на создание детских технопарков "Кванториум"</t>
  </si>
  <si>
    <t>Субсидии бюджетам на создание детских технопарков "Кванториум"</t>
  </si>
  <si>
    <t>000 2 02 25243 04 0000 150</t>
  </si>
  <si>
    <t>000 2 02 25243 00 0000 150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</si>
  <si>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</si>
  <si>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на строительство и реконструкцию (модернизацию) объектов питьевого водоснабжения</t>
  </si>
  <si>
    <t>Изменение по  муниципальному правовому акту от 24.07.2019 №128-МПА (уточненный_3), руб.</t>
  </si>
  <si>
    <t>Изменение по  муниципальному правовому акту от 25.09.2019 №134-МПА (уточненный_4), руб.</t>
  </si>
  <si>
    <t>Изменение по  муниципальному правовому акту от 30.10.2019 №138-МПА (уточненный_5), руб.</t>
  </si>
  <si>
    <t>Изменение по  муниципальному правовому акту от 27.11.2019 №147-МПА (уточненный_6), руб.</t>
  </si>
  <si>
    <t>Изменение по  муниципальному правовому акту от 30.12.2019 №162-МПА (уточненный_7), руб.</t>
  </si>
  <si>
    <t>План по  муниципальному правовому акту от 26.12.2018 № 82-МПА (первоначальный), руб.</t>
  </si>
  <si>
    <t>Изменение по  муниципальному правовому акту от 29.05.2019 №113-МПА (уточненный_2), руб.</t>
  </si>
  <si>
    <t>Изменение по  муниципальному правовому акту от 26.03.2019 №105-МПА (уточненный_1), руб.</t>
  </si>
  <si>
    <t>Сведения о внесенных изменениях в муниципальный правовой акт в части расходов</t>
  </si>
  <si>
    <t>код бюджетной классификации</t>
  </si>
  <si>
    <t>Наименование расходов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</si>
  <si>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</si>
  <si>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</si>
  <si>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</si>
  <si>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</si>
  <si>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</si>
  <si>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</si>
  <si>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</si>
  <si>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</si>
  <si>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</si>
  <si>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</si>
  <si>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</si>
  <si>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</si>
  <si>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</si>
  <si>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</si>
  <si>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</si>
  <si>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</si>
  <si>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</si>
  <si>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</si>
  <si>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</si>
  <si>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</si>
  <si>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</si>
  <si>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</si>
  <si>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</si>
  <si>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</si>
  <si>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</si>
  <si>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</si>
  <si>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</si>
  <si>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</si>
  <si>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</si>
  <si>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</si>
  <si>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</si>
  <si>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</si>
  <si>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</si>
  <si>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</si>
  <si>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</si>
  <si>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</si>
  <si>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</si>
  <si>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</si>
  <si>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</si>
  <si>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</si>
  <si>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</si>
  <si>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</si>
  <si>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</si>
  <si>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</si>
  <si>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</si>
  <si>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</si>
  <si>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</si>
  <si>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</si>
  <si>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</si>
  <si>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</si>
  <si>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</si>
  <si>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</si>
  <si>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</si>
  <si>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</si>
  <si>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</si>
  <si>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</si>
  <si>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</si>
  <si>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</si>
  <si>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</si>
  <si>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</si>
  <si>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</si>
  <si>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</si>
  <si>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</si>
  <si>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</si>
  <si>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</si>
  <si>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</si>
  <si>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</si>
  <si>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</si>
  <si>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</si>
  <si>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</si>
  <si>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</si>
  <si>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</si>
  <si>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</si>
  <si>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</si>
  <si>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</si>
  <si>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</si>
  <si>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</si>
  <si>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</si>
  <si>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</si>
  <si>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</si>
  <si>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</si>
  <si>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</si>
  <si>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</si>
  <si>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</si>
  <si>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</si>
  <si>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</si>
  <si>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</si>
  <si>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</si>
  <si>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</si>
  <si>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</si>
  <si>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 РАСХОДОВ</t>
  </si>
  <si>
    <t>Уточненный план по муниципальному правовому акту от 30.12.2019 №162-МПА, руб.</t>
  </si>
  <si>
    <t>0310</t>
  </si>
  <si>
    <t>Гражданская оборона</t>
  </si>
  <si>
    <t>1103</t>
  </si>
  <si>
    <t>Спорт высших достижений</t>
  </si>
  <si>
    <t>План по  муниципальному правовому акту     от 28.12.2022                № 19-МПА (первоначальный), руб.</t>
  </si>
  <si>
    <t>Изменение по  муниципальному правовому акту     от 21.02.2023       № 21 -МПА (уточненный_1), руб.</t>
  </si>
  <si>
    <t>Изменение по  муниципальному правовому акту     от 26.04.2023г.           № 28 -МПА (уточненный_2), руб.</t>
  </si>
  <si>
    <t>Изменение по  муниципальному правовому акту     от  28.06.2023г.          №  38-МПА (уточненный_3), руб.</t>
  </si>
  <si>
    <t>Изменение по  муниципальному правовому акту     от  28.09.2023г.           № 48  -МПА (уточненный_4), руб.</t>
  </si>
  <si>
    <t>Изменение по  муниципальному правовому акту     от   25.10.2023г.         №57 -МПА (уточненный_5), руб.</t>
  </si>
  <si>
    <t>Изменение по  муниципальному правовому акту     от  29.11.2023г.          № 65 -МПА (уточненный_6), руб.</t>
  </si>
  <si>
    <t>Изменение по  муниципальному правовому акту     от 26.12.2023г.       № 68 -МПА (уточненный_7), руб.</t>
  </si>
  <si>
    <t>План по  муниципальному правовому акту     от    26.12.2023         № 68 -МПА (уточненный),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</si>
</sst>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\.mm\.yyyy"/>
    <numFmt numFmtId="165" formatCode="#,##0.00_ ;\-#,##0.00"/>
  </numFmts>
  <fonts count="38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</font>
    <font>
      <sz val="1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name val="Arial Cy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204"/>
    </font>
    <font>
      <b/>
      <sz val="8"/>
      <name val="Arial Cyr"/>
    </font>
    <font>
      <b/>
      <sz val="10"/>
      <name val="Arial Cyr"/>
    </font>
    <font>
      <b/>
      <sz val="11"/>
      <name val="Calibri"/>
      <family val="2"/>
      <scheme val="minor"/>
    </font>
    <font>
      <sz val="10"/>
      <color rgb="FF00000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3">
    <xf numFmtId="0" fontId="0" fillId="0" borderId="0"/>
    <xf numFmtId="0" fontId="2" fillId="0" borderId="1"/>
    <xf numFmtId="0" fontId="3" fillId="0" borderId="1">
      <alignment horizontal="center"/>
    </xf>
    <xf numFmtId="0" fontId="4" fillId="0" borderId="2">
      <alignment horizontal="center"/>
    </xf>
    <xf numFmtId="0" fontId="5" fillId="0" borderId="1">
      <alignment horizontal="right"/>
    </xf>
    <xf numFmtId="0" fontId="3" fillId="0" borderId="1"/>
    <xf numFmtId="0" fontId="6" fillId="0" borderId="1"/>
    <xf numFmtId="0" fontId="6" fillId="0" borderId="3"/>
    <xf numFmtId="0" fontId="4" fillId="0" borderId="4">
      <alignment horizontal="center"/>
    </xf>
    <xf numFmtId="0" fontId="5" fillId="0" borderId="5">
      <alignment horizontal="right"/>
    </xf>
    <xf numFmtId="0" fontId="4" fillId="0" borderId="1"/>
    <xf numFmtId="0" fontId="4" fillId="0" borderId="6">
      <alignment horizontal="right"/>
    </xf>
    <xf numFmtId="49" fontId="4" fillId="0" borderId="7">
      <alignment horizontal="center"/>
    </xf>
    <xf numFmtId="0" fontId="5" fillId="0" borderId="8">
      <alignment horizontal="right"/>
    </xf>
    <xf numFmtId="0" fontId="7" fillId="0" borderId="1"/>
    <xf numFmtId="164" fontId="4" fillId="0" borderId="9">
      <alignment horizontal="center"/>
    </xf>
    <xf numFmtId="0" fontId="4" fillId="0" borderId="1">
      <alignment horizontal="left"/>
    </xf>
    <xf numFmtId="49" fontId="4" fillId="0" borderId="1"/>
    <xf numFmtId="49" fontId="4" fillId="0" borderId="6">
      <alignment horizontal="right" vertical="center"/>
    </xf>
    <xf numFmtId="49" fontId="4" fillId="0" borderId="9">
      <alignment horizontal="center" vertical="center"/>
    </xf>
    <xf numFmtId="0" fontId="4" fillId="0" borderId="2">
      <alignment horizontal="left" wrapText="1"/>
    </xf>
    <xf numFmtId="49" fontId="4" fillId="0" borderId="9">
      <alignment horizontal="center"/>
    </xf>
    <xf numFmtId="0" fontId="4" fillId="0" borderId="10">
      <alignment horizontal="left" wrapText="1"/>
    </xf>
    <xf numFmtId="49" fontId="4" fillId="0" borderId="6">
      <alignment horizontal="right"/>
    </xf>
    <xf numFmtId="0" fontId="4" fillId="0" borderId="11">
      <alignment horizontal="left"/>
    </xf>
    <xf numFmtId="49" fontId="4" fillId="0" borderId="11"/>
    <xf numFmtId="49" fontId="4" fillId="0" borderId="6"/>
    <xf numFmtId="49" fontId="4" fillId="0" borderId="12">
      <alignment horizontal="center"/>
    </xf>
    <xf numFmtId="0" fontId="3" fillId="0" borderId="2">
      <alignment horizontal="center"/>
    </xf>
    <xf numFmtId="0" fontId="4" fillId="0" borderId="13">
      <alignment horizontal="center" vertical="top" wrapText="1"/>
    </xf>
    <xf numFmtId="49" fontId="4" fillId="0" borderId="13">
      <alignment horizontal="center" vertical="top" wrapText="1"/>
    </xf>
    <xf numFmtId="0" fontId="2" fillId="0" borderId="14"/>
    <xf numFmtId="0" fontId="2" fillId="0" borderId="5"/>
    <xf numFmtId="0" fontId="4" fillId="0" borderId="13">
      <alignment horizontal="center" vertical="center"/>
    </xf>
    <xf numFmtId="0" fontId="4" fillId="0" borderId="4">
      <alignment horizontal="center" vertical="center"/>
    </xf>
    <xf numFmtId="49" fontId="4" fillId="0" borderId="4">
      <alignment horizontal="center" vertical="center"/>
    </xf>
    <xf numFmtId="0" fontId="4" fillId="0" borderId="15">
      <alignment horizontal="left" wrapText="1"/>
    </xf>
    <xf numFmtId="49" fontId="4" fillId="0" borderId="16">
      <alignment horizontal="center" wrapText="1"/>
    </xf>
    <xf numFmtId="49" fontId="4" fillId="0" borderId="17">
      <alignment horizontal="center"/>
    </xf>
    <xf numFmtId="4" fontId="4" fillId="0" borderId="17">
      <alignment horizontal="right" shrinkToFit="1"/>
    </xf>
    <xf numFmtId="0" fontId="4" fillId="0" borderId="18">
      <alignment horizontal="left" wrapText="1"/>
    </xf>
    <xf numFmtId="49" fontId="4" fillId="0" borderId="19">
      <alignment horizontal="center" shrinkToFit="1"/>
    </xf>
    <xf numFmtId="49" fontId="4" fillId="0" borderId="20">
      <alignment horizontal="center"/>
    </xf>
    <xf numFmtId="4" fontId="4" fillId="0" borderId="20">
      <alignment horizontal="right" shrinkToFit="1"/>
    </xf>
    <xf numFmtId="0" fontId="4" fillId="0" borderId="21">
      <alignment horizontal="left" wrapText="1" indent="2"/>
    </xf>
    <xf numFmtId="49" fontId="4" fillId="0" borderId="22">
      <alignment horizontal="center" shrinkToFit="1"/>
    </xf>
    <xf numFmtId="49" fontId="4" fillId="0" borderId="23">
      <alignment horizontal="center"/>
    </xf>
    <xf numFmtId="4" fontId="4" fillId="0" borderId="23">
      <alignment horizontal="right" shrinkToFit="1"/>
    </xf>
    <xf numFmtId="49" fontId="4" fillId="0" borderId="1">
      <alignment horizontal="right"/>
    </xf>
    <xf numFmtId="0" fontId="3" fillId="0" borderId="5">
      <alignment horizontal="center"/>
    </xf>
    <xf numFmtId="0" fontId="4" fillId="0" borderId="4">
      <alignment horizontal="center" vertical="center" shrinkToFit="1"/>
    </xf>
    <xf numFmtId="49" fontId="4" fillId="0" borderId="4">
      <alignment horizontal="center" vertical="center" shrinkToFit="1"/>
    </xf>
    <xf numFmtId="49" fontId="2" fillId="0" borderId="5"/>
    <xf numFmtId="0" fontId="4" fillId="0" borderId="16">
      <alignment horizontal="center" shrinkToFit="1"/>
    </xf>
    <xf numFmtId="4" fontId="4" fillId="0" borderId="24">
      <alignment horizontal="right" shrinkToFit="1"/>
    </xf>
    <xf numFmtId="49" fontId="2" fillId="0" borderId="8"/>
    <xf numFmtId="0" fontId="4" fillId="0" borderId="19">
      <alignment horizontal="center" shrinkToFit="1"/>
    </xf>
    <xf numFmtId="165" fontId="4" fillId="0" borderId="20">
      <alignment horizontal="right" shrinkToFit="1"/>
    </xf>
    <xf numFmtId="165" fontId="4" fillId="0" borderId="25">
      <alignment horizontal="right" shrinkToFit="1"/>
    </xf>
    <xf numFmtId="0" fontId="4" fillId="0" borderId="26">
      <alignment horizontal="left" wrapText="1"/>
    </xf>
    <xf numFmtId="49" fontId="4" fillId="0" borderId="22">
      <alignment horizontal="center" wrapText="1"/>
    </xf>
    <xf numFmtId="49" fontId="4" fillId="0" borderId="23">
      <alignment horizontal="center" wrapText="1"/>
    </xf>
    <xf numFmtId="4" fontId="4" fillId="0" borderId="23">
      <alignment horizontal="right" wrapText="1"/>
    </xf>
    <xf numFmtId="4" fontId="4" fillId="0" borderId="21">
      <alignment horizontal="right" wrapText="1"/>
    </xf>
    <xf numFmtId="0" fontId="2" fillId="0" borderId="8">
      <alignment wrapText="1"/>
    </xf>
    <xf numFmtId="0" fontId="4" fillId="0" borderId="27">
      <alignment horizontal="left" wrapText="1"/>
    </xf>
    <xf numFmtId="49" fontId="4" fillId="0" borderId="28">
      <alignment horizontal="center" shrinkToFit="1"/>
    </xf>
    <xf numFmtId="49" fontId="4" fillId="0" borderId="29">
      <alignment horizontal="center"/>
    </xf>
    <xf numFmtId="4" fontId="4" fillId="0" borderId="29">
      <alignment horizontal="right" shrinkToFit="1"/>
    </xf>
    <xf numFmtId="49" fontId="4" fillId="0" borderId="30">
      <alignment horizontal="center"/>
    </xf>
    <xf numFmtId="0" fontId="2" fillId="0" borderId="8"/>
    <xf numFmtId="0" fontId="7" fillId="0" borderId="11"/>
    <xf numFmtId="0" fontId="7" fillId="0" borderId="31"/>
    <xf numFmtId="0" fontId="4" fillId="0" borderId="1">
      <alignment wrapText="1"/>
    </xf>
    <xf numFmtId="49" fontId="4" fillId="0" borderId="1">
      <alignment wrapText="1"/>
    </xf>
    <xf numFmtId="49" fontId="4" fillId="0" borderId="1">
      <alignment horizontal="center"/>
    </xf>
    <xf numFmtId="49" fontId="8" fillId="0" borderId="1"/>
    <xf numFmtId="0" fontId="4" fillId="0" borderId="2">
      <alignment horizontal="left"/>
    </xf>
    <xf numFmtId="49" fontId="4" fillId="0" borderId="2">
      <alignment horizontal="left"/>
    </xf>
    <xf numFmtId="0" fontId="4" fillId="0" borderId="2">
      <alignment horizontal="center" shrinkToFit="1"/>
    </xf>
    <xf numFmtId="49" fontId="4" fillId="0" borderId="2">
      <alignment horizontal="center" vertical="center" shrinkToFit="1"/>
    </xf>
    <xf numFmtId="49" fontId="2" fillId="0" borderId="2">
      <alignment shrinkToFit="1"/>
    </xf>
    <xf numFmtId="49" fontId="4" fillId="0" borderId="2">
      <alignment horizontal="right"/>
    </xf>
    <xf numFmtId="0" fontId="4" fillId="0" borderId="16">
      <alignment horizontal="center" vertical="center" shrinkToFit="1"/>
    </xf>
    <xf numFmtId="49" fontId="4" fillId="0" borderId="17">
      <alignment horizontal="center" vertical="center"/>
    </xf>
    <xf numFmtId="0" fontId="4" fillId="0" borderId="15">
      <alignment horizontal="left" wrapText="1" indent="2"/>
    </xf>
    <xf numFmtId="0" fontId="4" fillId="0" borderId="32">
      <alignment horizontal="center" vertical="center" shrinkToFit="1"/>
    </xf>
    <xf numFmtId="49" fontId="4" fillId="0" borderId="13">
      <alignment horizontal="center" vertical="center"/>
    </xf>
    <xf numFmtId="165" fontId="4" fillId="0" borderId="13">
      <alignment horizontal="right" vertical="center" shrinkToFit="1"/>
    </xf>
    <xf numFmtId="165" fontId="4" fillId="0" borderId="27">
      <alignment horizontal="right" vertical="center" shrinkToFit="1"/>
    </xf>
    <xf numFmtId="0" fontId="4" fillId="0" borderId="33">
      <alignment horizontal="left" wrapText="1"/>
    </xf>
    <xf numFmtId="4" fontId="4" fillId="0" borderId="13">
      <alignment horizontal="right" shrinkToFit="1"/>
    </xf>
    <xf numFmtId="4" fontId="4" fillId="0" borderId="27">
      <alignment horizontal="right" shrinkToFit="1"/>
    </xf>
    <xf numFmtId="0" fontId="4" fillId="0" borderId="18">
      <alignment horizontal="left" wrapText="1" indent="2"/>
    </xf>
    <xf numFmtId="0" fontId="9" fillId="0" borderId="27">
      <alignment wrapText="1"/>
    </xf>
    <xf numFmtId="0" fontId="9" fillId="0" borderId="27"/>
    <xf numFmtId="0" fontId="9" fillId="2" borderId="27">
      <alignment wrapText="1"/>
    </xf>
    <xf numFmtId="0" fontId="4" fillId="2" borderId="26">
      <alignment horizontal="left" wrapText="1"/>
    </xf>
    <xf numFmtId="49" fontId="4" fillId="0" borderId="27">
      <alignment horizontal="center" shrinkToFit="1"/>
    </xf>
    <xf numFmtId="49" fontId="4" fillId="0" borderId="13">
      <alignment horizontal="center" vertical="center" shrinkToFit="1"/>
    </xf>
    <xf numFmtId="0" fontId="2" fillId="0" borderId="11">
      <alignment horizontal="left"/>
    </xf>
    <xf numFmtId="0" fontId="2" fillId="0" borderId="31">
      <alignment horizontal="left" wrapText="1"/>
    </xf>
    <xf numFmtId="0" fontId="2" fillId="0" borderId="31">
      <alignment horizontal="left"/>
    </xf>
    <xf numFmtId="0" fontId="4" fillId="0" borderId="31"/>
    <xf numFmtId="49" fontId="2" fillId="0" borderId="31"/>
    <xf numFmtId="49" fontId="2" fillId="0" borderId="31"/>
    <xf numFmtId="0" fontId="2" fillId="0" borderId="1">
      <alignment horizontal="left"/>
    </xf>
    <xf numFmtId="0" fontId="2" fillId="0" borderId="1">
      <alignment horizontal="left" wrapText="1"/>
    </xf>
    <xf numFmtId="0" fontId="2" fillId="0" borderId="1">
      <alignment horizontal="left"/>
    </xf>
    <xf numFmtId="0" fontId="4" fillId="0" borderId="1"/>
    <xf numFmtId="49" fontId="2" fillId="0" borderId="1"/>
    <xf numFmtId="49" fontId="2" fillId="0" borderId="1"/>
    <xf numFmtId="0" fontId="4" fillId="0" borderId="1">
      <alignment horizontal="center" wrapText="1"/>
    </xf>
    <xf numFmtId="0" fontId="4" fillId="0" borderId="2">
      <alignment horizontal="center" wrapText="1"/>
    </xf>
    <xf numFmtId="0" fontId="10" fillId="0" borderId="1">
      <alignment horizontal="center"/>
    </xf>
    <xf numFmtId="0" fontId="10" fillId="0" borderId="11">
      <alignment horizontal="center"/>
    </xf>
    <xf numFmtId="0" fontId="2" fillId="0" borderId="1">
      <alignment horizontal="left"/>
    </xf>
    <xf numFmtId="0" fontId="2" fillId="0" borderId="1">
      <alignment horizontal="center"/>
    </xf>
    <xf numFmtId="0" fontId="8" fillId="0" borderId="1">
      <alignment horizontal="left"/>
    </xf>
    <xf numFmtId="49" fontId="2" fillId="0" borderId="1"/>
    <xf numFmtId="49" fontId="4" fillId="0" borderId="1">
      <alignment horizontal="left"/>
    </xf>
    <xf numFmtId="49" fontId="4" fillId="0" borderId="1">
      <alignment horizontal="center" wrapText="1"/>
    </xf>
    <xf numFmtId="0" fontId="4" fillId="0" borderId="1">
      <alignment horizontal="center"/>
    </xf>
    <xf numFmtId="0" fontId="10" fillId="0" borderId="11">
      <alignment horizontal="center"/>
    </xf>
    <xf numFmtId="0" fontId="7" fillId="0" borderId="1"/>
    <xf numFmtId="0" fontId="10" fillId="0" borderId="1">
      <alignment horizontal="center"/>
    </xf>
    <xf numFmtId="0" fontId="7" fillId="0" borderId="1"/>
    <xf numFmtId="0" fontId="10" fillId="0" borderId="1">
      <alignment horizontal="center"/>
    </xf>
    <xf numFmtId="0" fontId="4" fillId="0" borderId="1">
      <alignment horizontal="center" wrapText="1"/>
    </xf>
    <xf numFmtId="0" fontId="9" fillId="0" borderId="1"/>
    <xf numFmtId="0" fontId="11" fillId="0" borderId="2"/>
    <xf numFmtId="0" fontId="11" fillId="0" borderId="1"/>
    <xf numFmtId="0" fontId="2" fillId="0" borderId="2"/>
    <xf numFmtId="0" fontId="2" fillId="0" borderId="13">
      <alignment horizontal="left" wrapText="1"/>
    </xf>
    <xf numFmtId="0" fontId="2" fillId="0" borderId="11"/>
    <xf numFmtId="0" fontId="13" fillId="0" borderId="0"/>
    <xf numFmtId="0" fontId="13" fillId="0" borderId="0"/>
    <xf numFmtId="0" fontId="13" fillId="0" borderId="0"/>
    <xf numFmtId="0" fontId="11" fillId="0" borderId="1"/>
    <xf numFmtId="0" fontId="11" fillId="0" borderId="1"/>
    <xf numFmtId="0" fontId="12" fillId="3" borderId="1"/>
    <xf numFmtId="0" fontId="2" fillId="0" borderId="13">
      <alignment horizontal="left"/>
    </xf>
    <xf numFmtId="0" fontId="1" fillId="0" borderId="1"/>
    <xf numFmtId="0" fontId="24" fillId="0" borderId="1"/>
    <xf numFmtId="0" fontId="1" fillId="5" borderId="1" applyNumberFormat="0" applyBorder="0" applyAlignment="0" applyProtection="0"/>
    <xf numFmtId="0" fontId="1" fillId="5" borderId="1" applyNumberFormat="0" applyBorder="0" applyAlignment="0" applyProtection="0"/>
    <xf numFmtId="0" fontId="1" fillId="5" borderId="1" applyNumberFormat="0" applyBorder="0" applyAlignment="0" applyProtection="0"/>
    <xf numFmtId="0" fontId="1" fillId="7" borderId="1" applyNumberFormat="0" applyBorder="0" applyAlignment="0" applyProtection="0"/>
    <xf numFmtId="0" fontId="1" fillId="7" borderId="1" applyNumberFormat="0" applyBorder="0" applyAlignment="0" applyProtection="0"/>
    <xf numFmtId="0" fontId="1" fillId="7" borderId="1" applyNumberFormat="0" applyBorder="0" applyAlignment="0" applyProtection="0"/>
    <xf numFmtId="0" fontId="1" fillId="9" borderId="1" applyNumberFormat="0" applyBorder="0" applyAlignment="0" applyProtection="0"/>
    <xf numFmtId="0" fontId="1" fillId="9" borderId="1" applyNumberFormat="0" applyBorder="0" applyAlignment="0" applyProtection="0"/>
    <xf numFmtId="0" fontId="1" fillId="9" borderId="1" applyNumberFormat="0" applyBorder="0" applyAlignment="0" applyProtection="0"/>
    <xf numFmtId="0" fontId="1" fillId="11" borderId="1" applyNumberFormat="0" applyBorder="0" applyAlignment="0" applyProtection="0"/>
    <xf numFmtId="0" fontId="1" fillId="11" borderId="1" applyNumberFormat="0" applyBorder="0" applyAlignment="0" applyProtection="0"/>
    <xf numFmtId="0" fontId="1" fillId="11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3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15" borderId="1" applyNumberFormat="0" applyBorder="0" applyAlignment="0" applyProtection="0"/>
    <xf numFmtId="0" fontId="1" fillId="6" borderId="1" applyNumberFormat="0" applyBorder="0" applyAlignment="0" applyProtection="0"/>
    <xf numFmtId="0" fontId="1" fillId="6" borderId="1" applyNumberFormat="0" applyBorder="0" applyAlignment="0" applyProtection="0"/>
    <xf numFmtId="0" fontId="1" fillId="6" borderId="1" applyNumberFormat="0" applyBorder="0" applyAlignment="0" applyProtection="0"/>
    <xf numFmtId="0" fontId="1" fillId="8" borderId="1" applyNumberFormat="0" applyBorder="0" applyAlignment="0" applyProtection="0"/>
    <xf numFmtId="0" fontId="1" fillId="8" borderId="1" applyNumberFormat="0" applyBorder="0" applyAlignment="0" applyProtection="0"/>
    <xf numFmtId="0" fontId="1" fillId="8" borderId="1" applyNumberFormat="0" applyBorder="0" applyAlignment="0" applyProtection="0"/>
    <xf numFmtId="0" fontId="1" fillId="10" borderId="1" applyNumberFormat="0" applyBorder="0" applyAlignment="0" applyProtection="0"/>
    <xf numFmtId="0" fontId="1" fillId="10" borderId="1" applyNumberFormat="0" applyBorder="0" applyAlignment="0" applyProtection="0"/>
    <xf numFmtId="0" fontId="1" fillId="10" borderId="1" applyNumberFormat="0" applyBorder="0" applyAlignment="0" applyProtection="0"/>
    <xf numFmtId="0" fontId="1" fillId="12" borderId="1" applyNumberFormat="0" applyBorder="0" applyAlignment="0" applyProtection="0"/>
    <xf numFmtId="0" fontId="1" fillId="12" borderId="1" applyNumberFormat="0" applyBorder="0" applyAlignment="0" applyProtection="0"/>
    <xf numFmtId="0" fontId="1" fillId="12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4" borderId="1" applyNumberFormat="0" applyBorder="0" applyAlignment="0" applyProtection="0"/>
    <xf numFmtId="0" fontId="1" fillId="16" borderId="1" applyNumberFormat="0" applyBorder="0" applyAlignment="0" applyProtection="0"/>
    <xf numFmtId="0" fontId="1" fillId="16" borderId="1" applyNumberFormat="0" applyBorder="0" applyAlignment="0" applyProtection="0"/>
    <xf numFmtId="0" fontId="1" fillId="16" borderId="1" applyNumberFormat="0" applyBorder="0" applyAlignment="0" applyProtection="0"/>
    <xf numFmtId="0" fontId="21" fillId="0" borderId="1" applyNumberFormat="0" applyFill="0" applyBorder="0" applyAlignment="0" applyProtection="0"/>
    <xf numFmtId="0" fontId="1" fillId="0" borderId="1"/>
    <xf numFmtId="0" fontId="30" fillId="0" borderId="1"/>
    <xf numFmtId="0" fontId="31" fillId="17" borderId="1"/>
    <xf numFmtId="0" fontId="30" fillId="17" borderId="1"/>
    <xf numFmtId="0" fontId="30" fillId="17" borderId="1"/>
    <xf numFmtId="0" fontId="32" fillId="0" borderId="1"/>
    <xf numFmtId="0" fontId="33" fillId="4" borderId="35" applyNumberFormat="0" applyFont="0" applyAlignment="0" applyProtection="0"/>
    <xf numFmtId="0" fontId="33" fillId="4" borderId="35" applyNumberFormat="0" applyFont="0" applyAlignment="0" applyProtection="0"/>
    <xf numFmtId="0" fontId="33" fillId="4" borderId="35" applyNumberFormat="0" applyFont="0" applyAlignment="0" applyProtection="0"/>
    <xf numFmtId="0" fontId="1" fillId="4" borderId="35" applyNumberFormat="0" applyFont="0" applyAlignment="0" applyProtection="0"/>
    <xf numFmtId="9" fontId="32" fillId="0" borderId="1" applyFont="0" applyFill="0" applyBorder="0" applyAlignment="0" applyProtection="0"/>
    <xf numFmtId="43" fontId="24" fillId="0" borderId="1" applyFont="0" applyFill="0" applyBorder="0" applyAlignment="0" applyProtection="0"/>
  </cellStyleXfs>
  <cellXfs count="70">
    <xf numFmtId="0" fontId="0" fillId="0" borderId="0" xfId="0"/>
    <xf numFmtId="4" fontId="16" fillId="0" borderId="1" xfId="1" applyNumberFormat="1" applyFont="1" applyFill="1" applyProtection="1"/>
    <xf numFmtId="4" fontId="17" fillId="0" borderId="1" xfId="0" applyNumberFormat="1" applyFont="1" applyFill="1" applyBorder="1" applyAlignment="1">
      <alignment horizontal="center" vertical="center" wrapText="1"/>
    </xf>
    <xf numFmtId="4" fontId="20" fillId="0" borderId="1" xfId="14" applyNumberFormat="1" applyFont="1" applyFill="1" applyProtection="1"/>
    <xf numFmtId="4" fontId="13" fillId="0" borderId="0" xfId="0" applyNumberFormat="1" applyFont="1" applyFill="1" applyProtection="1">
      <protection locked="0"/>
    </xf>
    <xf numFmtId="0" fontId="16" fillId="0" borderId="1" xfId="1" applyNumberFormat="1" applyFont="1" applyFill="1" applyProtection="1"/>
    <xf numFmtId="0" fontId="13" fillId="0" borderId="0" xfId="0" applyFont="1" applyFill="1" applyProtection="1">
      <protection locked="0"/>
    </xf>
    <xf numFmtId="0" fontId="17" fillId="0" borderId="1" xfId="4" applyNumberFormat="1" applyFont="1" applyFill="1" applyProtection="1">
      <alignment horizontal="right"/>
    </xf>
    <xf numFmtId="0" fontId="17" fillId="0" borderId="1" xfId="0" applyFont="1" applyFill="1" applyBorder="1" applyAlignment="1">
      <alignment horizontal="center" vertical="center" wrapText="1"/>
    </xf>
    <xf numFmtId="49" fontId="19" fillId="0" borderId="1" xfId="30" applyNumberFormat="1" applyFont="1" applyFill="1" applyBorder="1" applyProtection="1">
      <alignment horizontal="center" vertical="top" wrapText="1"/>
    </xf>
    <xf numFmtId="0" fontId="16" fillId="0" borderId="11" xfId="31" applyNumberFormat="1" applyFont="1" applyFill="1" applyBorder="1" applyProtection="1"/>
    <xf numFmtId="0" fontId="17" fillId="0" borderId="34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6" fillId="0" borderId="1" xfId="32" applyNumberFormat="1" applyFont="1" applyFill="1" applyBorder="1" applyProtection="1"/>
    <xf numFmtId="0" fontId="20" fillId="0" borderId="1" xfId="14" applyNumberFormat="1" applyFont="1" applyFill="1" applyProtection="1"/>
    <xf numFmtId="4" fontId="18" fillId="0" borderId="34" xfId="0" applyNumberFormat="1" applyFont="1" applyFill="1" applyBorder="1" applyAlignment="1">
      <alignment horizontal="center" vertical="center" wrapText="1"/>
    </xf>
    <xf numFmtId="49" fontId="19" fillId="0" borderId="34" xfId="46" applyNumberFormat="1" applyFont="1" applyFill="1" applyBorder="1" applyProtection="1">
      <alignment horizontal="center"/>
    </xf>
    <xf numFmtId="0" fontId="19" fillId="0" borderId="34" xfId="44" applyNumberFormat="1" applyFont="1" applyFill="1" applyBorder="1" applyProtection="1">
      <alignment horizontal="left" wrapText="1" indent="2"/>
    </xf>
    <xf numFmtId="1" fontId="19" fillId="0" borderId="34" xfId="42" applyNumberFormat="1" applyFont="1" applyFill="1" applyBorder="1" applyAlignment="1" applyProtection="1">
      <alignment horizontal="center" vertical="center" shrinkToFit="1"/>
    </xf>
    <xf numFmtId="1" fontId="19" fillId="0" borderId="34" xfId="42" applyNumberFormat="1" applyFont="1" applyFill="1" applyBorder="1" applyAlignment="1" applyProtection="1">
      <alignment horizontal="left" vertical="center" wrapText="1" shrinkToFit="1"/>
    </xf>
    <xf numFmtId="4" fontId="19" fillId="0" borderId="34" xfId="39" applyNumberFormat="1" applyFont="1" applyFill="1" applyBorder="1" applyAlignment="1" applyProtection="1">
      <alignment shrinkToFit="1"/>
    </xf>
    <xf numFmtId="4" fontId="19" fillId="0" borderId="34" xfId="47" applyNumberFormat="1" applyFont="1" applyFill="1" applyBorder="1" applyAlignment="1" applyProtection="1">
      <alignment shrinkToFit="1"/>
    </xf>
    <xf numFmtId="4" fontId="19" fillId="0" borderId="34" xfId="44" applyNumberFormat="1" applyFont="1" applyFill="1" applyBorder="1" applyAlignment="1" applyProtection="1">
      <alignment wrapText="1"/>
    </xf>
    <xf numFmtId="0" fontId="19" fillId="0" borderId="34" xfId="44" applyNumberFormat="1" applyFont="1" applyFill="1" applyBorder="1" applyAlignment="1" applyProtection="1">
      <alignment wrapText="1"/>
    </xf>
    <xf numFmtId="0" fontId="13" fillId="0" borderId="34" xfId="0" applyFont="1" applyFill="1" applyBorder="1" applyAlignment="1" applyProtection="1">
      <protection locked="0"/>
    </xf>
    <xf numFmtId="4" fontId="19" fillId="0" borderId="34" xfId="30" applyNumberFormat="1" applyFont="1" applyFill="1" applyBorder="1" applyAlignment="1" applyProtection="1">
      <alignment vertical="center" shrinkToFit="1"/>
    </xf>
    <xf numFmtId="0" fontId="1" fillId="0" borderId="1" xfId="142"/>
    <xf numFmtId="0" fontId="15" fillId="0" borderId="1" xfId="142" applyFont="1"/>
    <xf numFmtId="0" fontId="25" fillId="0" borderId="1" xfId="143" applyFont="1" applyFill="1" applyAlignment="1">
      <alignment vertical="center" wrapText="1"/>
    </xf>
    <xf numFmtId="0" fontId="26" fillId="0" borderId="34" xfId="143" applyFont="1" applyFill="1" applyBorder="1" applyAlignment="1">
      <alignment horizontal="center" vertical="center" wrapText="1"/>
    </xf>
    <xf numFmtId="2" fontId="26" fillId="0" borderId="34" xfId="142" applyNumberFormat="1" applyFont="1" applyBorder="1" applyAlignment="1">
      <alignment horizontal="center" vertical="center" wrapText="1"/>
    </xf>
    <xf numFmtId="0" fontId="26" fillId="0" borderId="34" xfId="142" applyFont="1" applyBorder="1" applyAlignment="1">
      <alignment horizontal="center" vertical="center"/>
    </xf>
    <xf numFmtId="49" fontId="27" fillId="0" borderId="13" xfId="143" applyNumberFormat="1" applyFont="1" applyFill="1" applyBorder="1" applyAlignment="1">
      <alignment horizontal="center" vertical="top" wrapText="1"/>
    </xf>
    <xf numFmtId="0" fontId="27" fillId="0" borderId="13" xfId="143" applyFont="1" applyFill="1" applyBorder="1" applyAlignment="1">
      <alignment horizontal="justify" vertical="top" wrapText="1"/>
    </xf>
    <xf numFmtId="4" fontId="28" fillId="0" borderId="34" xfId="143" applyNumberFormat="1" applyFont="1" applyFill="1" applyBorder="1" applyAlignment="1">
      <alignment vertical="top" wrapText="1"/>
    </xf>
    <xf numFmtId="4" fontId="23" fillId="0" borderId="34" xfId="142" applyNumberFormat="1" applyFont="1" applyBorder="1" applyAlignment="1">
      <alignment horizontal="right" vertical="top"/>
    </xf>
    <xf numFmtId="4" fontId="29" fillId="0" borderId="34" xfId="142" applyNumberFormat="1" applyFont="1" applyBorder="1" applyAlignment="1">
      <alignment horizontal="right" vertical="top"/>
    </xf>
    <xf numFmtId="49" fontId="5" fillId="0" borderId="13" xfId="143" applyNumberFormat="1" applyFont="1" applyFill="1" applyBorder="1" applyAlignment="1">
      <alignment horizontal="center" vertical="top" wrapText="1"/>
    </xf>
    <xf numFmtId="0" fontId="5" fillId="0" borderId="13" xfId="143" applyFont="1" applyFill="1" applyBorder="1" applyAlignment="1">
      <alignment horizontal="justify" vertical="top" wrapText="1"/>
    </xf>
    <xf numFmtId="4" fontId="18" fillId="0" borderId="34" xfId="143" applyNumberFormat="1" applyFont="1" applyFill="1" applyBorder="1" applyAlignment="1">
      <alignment vertical="top" wrapText="1"/>
    </xf>
    <xf numFmtId="4" fontId="18" fillId="0" borderId="34" xfId="143" applyNumberFormat="1" applyFont="1" applyFill="1" applyBorder="1" applyAlignment="1">
      <alignment vertical="top"/>
    </xf>
    <xf numFmtId="4" fontId="15" fillId="0" borderId="34" xfId="142" applyNumberFormat="1" applyFont="1" applyBorder="1" applyAlignment="1">
      <alignment horizontal="right" vertical="top"/>
    </xf>
    <xf numFmtId="4" fontId="14" fillId="0" borderId="34" xfId="142" applyNumberFormat="1" applyFont="1" applyBorder="1" applyAlignment="1">
      <alignment horizontal="right" vertical="top"/>
    </xf>
    <xf numFmtId="4" fontId="15" fillId="0" borderId="34" xfId="142" applyNumberFormat="1" applyFont="1" applyBorder="1" applyAlignment="1">
      <alignment vertical="top"/>
    </xf>
    <xf numFmtId="4" fontId="23" fillId="0" borderId="34" xfId="142" applyNumberFormat="1" applyFont="1" applyBorder="1" applyAlignment="1">
      <alignment vertical="top"/>
    </xf>
    <xf numFmtId="4" fontId="15" fillId="0" borderId="34" xfId="142" applyNumberFormat="1" applyFont="1" applyBorder="1"/>
    <xf numFmtId="4" fontId="23" fillId="0" borderId="34" xfId="142" applyNumberFormat="1" applyFont="1" applyBorder="1"/>
    <xf numFmtId="0" fontId="23" fillId="0" borderId="34" xfId="143" applyFont="1" applyFill="1" applyBorder="1" applyAlignment="1">
      <alignment horizontal="center" vertical="top" wrapText="1"/>
    </xf>
    <xf numFmtId="0" fontId="23" fillId="0" borderId="34" xfId="143" applyFont="1" applyFill="1" applyBorder="1" applyAlignment="1">
      <alignment horizontal="justify" vertical="top" wrapText="1"/>
    </xf>
    <xf numFmtId="4" fontId="23" fillId="0" borderId="34" xfId="143" applyNumberFormat="1" applyFont="1" applyFill="1" applyBorder="1" applyAlignment="1">
      <alignment horizontal="right" vertical="top" wrapText="1"/>
    </xf>
    <xf numFmtId="49" fontId="34" fillId="0" borderId="34" xfId="38" applyNumberFormat="1" applyFont="1" applyFill="1" applyBorder="1" applyProtection="1">
      <alignment horizontal="center"/>
    </xf>
    <xf numFmtId="0" fontId="34" fillId="0" borderId="34" xfId="36" applyNumberFormat="1" applyFont="1" applyFill="1" applyBorder="1" applyProtection="1">
      <alignment horizontal="left" wrapText="1"/>
    </xf>
    <xf numFmtId="4" fontId="34" fillId="0" borderId="34" xfId="39" applyNumberFormat="1" applyFont="1" applyFill="1" applyBorder="1" applyAlignment="1" applyProtection="1">
      <alignment shrinkToFit="1"/>
    </xf>
    <xf numFmtId="0" fontId="35" fillId="0" borderId="1" xfId="32" applyNumberFormat="1" applyFont="1" applyFill="1" applyBorder="1" applyProtection="1"/>
    <xf numFmtId="4" fontId="36" fillId="0" borderId="0" xfId="0" applyNumberFormat="1" applyFont="1" applyFill="1" applyProtection="1">
      <protection locked="0"/>
    </xf>
    <xf numFmtId="0" fontId="36" fillId="0" borderId="0" xfId="0" applyFont="1" applyFill="1" applyProtection="1">
      <protection locked="0"/>
    </xf>
    <xf numFmtId="49" fontId="34" fillId="0" borderId="34" xfId="46" applyNumberFormat="1" applyFont="1" applyFill="1" applyBorder="1" applyProtection="1">
      <alignment horizontal="center"/>
    </xf>
    <xf numFmtId="0" fontId="34" fillId="0" borderId="34" xfId="44" applyNumberFormat="1" applyFont="1" applyFill="1" applyBorder="1" applyProtection="1">
      <alignment horizontal="left" wrapText="1" indent="2"/>
    </xf>
    <xf numFmtId="4" fontId="34" fillId="0" borderId="34" xfId="47" applyNumberFormat="1" applyFont="1" applyFill="1" applyBorder="1" applyAlignment="1" applyProtection="1">
      <alignment shrinkToFit="1"/>
    </xf>
    <xf numFmtId="4" fontId="34" fillId="0" borderId="34" xfId="44" applyNumberFormat="1" applyFont="1" applyFill="1" applyBorder="1" applyAlignment="1" applyProtection="1">
      <alignment wrapText="1"/>
    </xf>
    <xf numFmtId="4" fontId="17" fillId="0" borderId="34" xfId="143" applyNumberFormat="1" applyFont="1" applyFill="1" applyBorder="1" applyAlignment="1">
      <alignment vertical="top" wrapText="1"/>
    </xf>
    <xf numFmtId="4" fontId="15" fillId="0" borderId="34" xfId="142" applyNumberFormat="1" applyFont="1" applyBorder="1" applyAlignment="1">
      <alignment vertical="center"/>
    </xf>
    <xf numFmtId="4" fontId="15" fillId="0" borderId="34" xfId="142" applyNumberFormat="1" applyFont="1" applyBorder="1" applyAlignment="1">
      <alignment horizontal="right" vertical="center"/>
    </xf>
    <xf numFmtId="4" fontId="14" fillId="0" borderId="34" xfId="142" applyNumberFormat="1" applyFont="1" applyBorder="1" applyAlignment="1">
      <alignment horizontal="right" vertical="center"/>
    </xf>
    <xf numFmtId="4" fontId="18" fillId="0" borderId="34" xfId="143" applyNumberFormat="1" applyFont="1" applyFill="1" applyBorder="1" applyAlignment="1">
      <alignment horizontal="right" vertical="center" wrapText="1"/>
    </xf>
    <xf numFmtId="4" fontId="1" fillId="0" borderId="1" xfId="142" applyNumberFormat="1"/>
    <xf numFmtId="0" fontId="22" fillId="0" borderId="1" xfId="2" applyNumberFormat="1" applyFont="1" applyFill="1" applyProtection="1">
      <alignment horizontal="center"/>
    </xf>
    <xf numFmtId="0" fontId="22" fillId="0" borderId="1" xfId="2" applyFont="1" applyFill="1">
      <alignment horizontal="center"/>
    </xf>
    <xf numFmtId="0" fontId="25" fillId="0" borderId="1" xfId="143" applyFont="1" applyFill="1" applyAlignment="1">
      <alignment horizontal="center" vertical="center" wrapText="1"/>
    </xf>
    <xf numFmtId="4" fontId="37" fillId="18" borderId="2" xfId="28" applyNumberFormat="1" applyFont="1" applyFill="1" applyAlignment="1" applyProtection="1">
      <alignment horizontal="right" vertical="top" shrinkToFit="1"/>
    </xf>
  </cellXfs>
  <cellStyles count="193">
    <cellStyle name="20% - Акцент1 2" xfId="144"/>
    <cellStyle name="20% - Акцент1 3" xfId="145"/>
    <cellStyle name="20% - Акцент1 4" xfId="146"/>
    <cellStyle name="20% - Акцент2 2" xfId="147"/>
    <cellStyle name="20% - Акцент2 3" xfId="148"/>
    <cellStyle name="20% - Акцент2 4" xfId="149"/>
    <cellStyle name="20% - Акцент3 2" xfId="150"/>
    <cellStyle name="20% - Акцент3 3" xfId="151"/>
    <cellStyle name="20% - Акцент3 4" xfId="152"/>
    <cellStyle name="20% - Акцент4 2" xfId="153"/>
    <cellStyle name="20% - Акцент4 3" xfId="154"/>
    <cellStyle name="20% - Акцент4 4" xfId="155"/>
    <cellStyle name="20% - Акцент5 2" xfId="156"/>
    <cellStyle name="20% - Акцент5 3" xfId="157"/>
    <cellStyle name="20% - Акцент5 4" xfId="158"/>
    <cellStyle name="20% - Акцент6 2" xfId="159"/>
    <cellStyle name="20% - Акцент6 3" xfId="160"/>
    <cellStyle name="20% - Акцент6 4" xfId="161"/>
    <cellStyle name="40% - Акцент1 2" xfId="162"/>
    <cellStyle name="40% - Акцент1 3" xfId="163"/>
    <cellStyle name="40% - Акцент1 4" xfId="164"/>
    <cellStyle name="40% - Акцент2 2" xfId="165"/>
    <cellStyle name="40% - Акцент2 3" xfId="166"/>
    <cellStyle name="40% - Акцент2 4" xfId="167"/>
    <cellStyle name="40% - Акцент3 2" xfId="168"/>
    <cellStyle name="40% - Акцент3 3" xfId="169"/>
    <cellStyle name="40% - Акцент3 4" xfId="170"/>
    <cellStyle name="40% - Акцент4 2" xfId="171"/>
    <cellStyle name="40% - Акцент4 3" xfId="172"/>
    <cellStyle name="40% - Акцент4 4" xfId="173"/>
    <cellStyle name="40% - Акцент5 2" xfId="174"/>
    <cellStyle name="40% - Акцент5 3" xfId="175"/>
    <cellStyle name="40% - Акцент5 4" xfId="176"/>
    <cellStyle name="40% - Акцент6 2" xfId="177"/>
    <cellStyle name="40% - Акцент6 3" xfId="178"/>
    <cellStyle name="40% - Акцент6 4" xfId="179"/>
    <cellStyle name="br" xfId="137"/>
    <cellStyle name="col" xfId="136"/>
    <cellStyle name="st140" xfId="133"/>
    <cellStyle name="style0" xfId="138"/>
    <cellStyle name="td" xfId="139"/>
    <cellStyle name="tr" xfId="135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6"/>
    <cellStyle name="xl124" xfId="114"/>
    <cellStyle name="xl125" xfId="116"/>
    <cellStyle name="xl126" xfId="120"/>
    <cellStyle name="xl127" xfId="129"/>
    <cellStyle name="xl128" xfId="132"/>
    <cellStyle name="xl129" xfId="134"/>
    <cellStyle name="xl130" xfId="101"/>
    <cellStyle name="xl131" xfId="107"/>
    <cellStyle name="xl132" xfId="112"/>
    <cellStyle name="xl133" xfId="115"/>
    <cellStyle name="xl134" xfId="117"/>
    <cellStyle name="xl135" xfId="121"/>
    <cellStyle name="xl136" xfId="113"/>
    <cellStyle name="xl137" xfId="123"/>
    <cellStyle name="xl138" xfId="125"/>
    <cellStyle name="xl139" xfId="127"/>
    <cellStyle name="xl140" xfId="128"/>
    <cellStyle name="xl141" xfId="130"/>
    <cellStyle name="xl142" xfId="102"/>
    <cellStyle name="xl143" xfId="108"/>
    <cellStyle name="xl144" xfId="118"/>
    <cellStyle name="xl145" xfId="124"/>
    <cellStyle name="xl146" xfId="126"/>
    <cellStyle name="xl147" xfId="103"/>
    <cellStyle name="xl148" xfId="109"/>
    <cellStyle name="xl149" xfId="119"/>
    <cellStyle name="xl150" xfId="104"/>
    <cellStyle name="xl151" xfId="110"/>
    <cellStyle name="xl152" xfId="105"/>
    <cellStyle name="xl153" xfId="111"/>
    <cellStyle name="xl154" xfId="122"/>
    <cellStyle name="xl155" xfId="141"/>
    <cellStyle name="xl21" xfId="140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31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Название 2" xfId="180"/>
    <cellStyle name="Обычный" xfId="0" builtinId="0"/>
    <cellStyle name="Обычный 2" xfId="142"/>
    <cellStyle name="Обычный 3" xfId="181"/>
    <cellStyle name="Обычный 4" xfId="182"/>
    <cellStyle name="Обычный 5" xfId="183"/>
    <cellStyle name="Обычный 6" xfId="184"/>
    <cellStyle name="Обычный 7" xfId="185"/>
    <cellStyle name="Обычный 8" xfId="186"/>
    <cellStyle name="Обычный 9" xfId="143"/>
    <cellStyle name="Примечание 2" xfId="187"/>
    <cellStyle name="Примечание 3" xfId="188"/>
    <cellStyle name="Примечание 4" xfId="189"/>
    <cellStyle name="Примечание 5" xfId="190"/>
    <cellStyle name="Процентный 2" xfId="191"/>
    <cellStyle name="Финансовый 2" xfId="19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7"/>
  <sheetViews>
    <sheetView zoomScale="90" zoomScaleNormal="90" zoomScaleSheetLayoutView="100" workbookViewId="0">
      <pane xSplit="1" topLeftCell="B1" activePane="topRight" state="frozen"/>
      <selection pane="topRight" activeCell="N13" sqref="N13"/>
    </sheetView>
  </sheetViews>
  <sheetFormatPr defaultColWidth="9.140625" defaultRowHeight="15" x14ac:dyDescent="0.25"/>
  <cols>
    <col min="1" max="1" width="24" style="6" customWidth="1"/>
    <col min="2" max="2" width="50.7109375" style="6" customWidth="1"/>
    <col min="3" max="3" width="15.5703125" style="6" customWidth="1"/>
    <col min="4" max="4" width="16" style="4" customWidth="1"/>
    <col min="5" max="5" width="16.28515625" style="4" customWidth="1"/>
    <col min="6" max="6" width="19.28515625" style="4" customWidth="1"/>
    <col min="7" max="7" width="18.42578125" style="4" customWidth="1"/>
    <col min="8" max="8" width="18" style="4" customWidth="1"/>
    <col min="9" max="9" width="17.42578125" style="4" customWidth="1"/>
    <col min="10" max="10" width="16.7109375" style="4" customWidth="1"/>
    <col min="11" max="11" width="12.42578125" style="4" customWidth="1"/>
    <col min="12" max="12" width="23.5703125" style="6" customWidth="1"/>
    <col min="13" max="13" width="9.140625" style="6" hidden="1"/>
    <col min="14" max="14" width="22.7109375" style="6" customWidth="1"/>
    <col min="15" max="16384" width="9.140625" style="6"/>
  </cols>
  <sheetData>
    <row r="1" spans="1:14" ht="16.5" customHeight="1" x14ac:dyDescent="0.25">
      <c r="A1" s="5"/>
      <c r="B1" s="5"/>
      <c r="C1" s="1"/>
      <c r="D1" s="1"/>
      <c r="E1" s="1"/>
      <c r="F1" s="1"/>
      <c r="G1" s="1"/>
      <c r="H1" s="1"/>
      <c r="I1" s="1"/>
      <c r="J1" s="1"/>
      <c r="K1" s="1"/>
      <c r="L1" s="5"/>
      <c r="M1" s="5"/>
    </row>
    <row r="2" spans="1:14" ht="14.1" customHeight="1" x14ac:dyDescent="0.25">
      <c r="B2" s="66" t="s">
        <v>310</v>
      </c>
      <c r="C2" s="66"/>
      <c r="D2" s="66"/>
      <c r="E2" s="66"/>
      <c r="F2" s="66"/>
      <c r="G2" s="66"/>
      <c r="H2" s="66"/>
      <c r="I2" s="66"/>
      <c r="J2" s="66"/>
      <c r="K2" s="66"/>
      <c r="L2" s="67"/>
      <c r="M2" s="7"/>
    </row>
    <row r="3" spans="1:14" ht="12.95" customHeight="1" x14ac:dyDescent="0.25">
      <c r="A3" s="8"/>
      <c r="B3" s="8"/>
      <c r="C3" s="8"/>
      <c r="D3" s="2"/>
      <c r="E3" s="2"/>
      <c r="F3" s="2"/>
      <c r="G3" s="2"/>
      <c r="H3" s="2"/>
      <c r="I3" s="2"/>
      <c r="J3" s="2"/>
      <c r="K3" s="2"/>
      <c r="L3" s="9"/>
      <c r="M3" s="10"/>
    </row>
    <row r="4" spans="1:14" ht="89.25" customHeight="1" x14ac:dyDescent="0.25">
      <c r="A4" s="11" t="s">
        <v>308</v>
      </c>
      <c r="B4" s="11" t="s">
        <v>309</v>
      </c>
      <c r="C4" s="12" t="s">
        <v>330</v>
      </c>
      <c r="D4" s="15" t="s">
        <v>332</v>
      </c>
      <c r="E4" s="15" t="s">
        <v>331</v>
      </c>
      <c r="F4" s="15" t="s">
        <v>325</v>
      </c>
      <c r="G4" s="15" t="s">
        <v>326</v>
      </c>
      <c r="H4" s="15" t="s">
        <v>327</v>
      </c>
      <c r="I4" s="15" t="s">
        <v>328</v>
      </c>
      <c r="J4" s="15" t="s">
        <v>329</v>
      </c>
      <c r="K4" s="15" t="s">
        <v>311</v>
      </c>
      <c r="L4" s="12" t="s">
        <v>427</v>
      </c>
      <c r="M4" s="13"/>
    </row>
    <row r="5" spans="1:14" s="55" customFormat="1" ht="18.75" customHeight="1" x14ac:dyDescent="0.25">
      <c r="A5" s="50"/>
      <c r="B5" s="51" t="s">
        <v>312</v>
      </c>
      <c r="C5" s="52">
        <v>1453395471.8199999</v>
      </c>
      <c r="D5" s="52">
        <f>D6+D126</f>
        <v>79807798.469999999</v>
      </c>
      <c r="E5" s="52">
        <f>E6+E126</f>
        <v>18195727.309999999</v>
      </c>
      <c r="F5" s="52">
        <f>F6+F126</f>
        <v>23569573.359999999</v>
      </c>
      <c r="G5" s="52">
        <f t="shared" ref="G5:J5" si="0">G6+G126</f>
        <v>-2040000</v>
      </c>
      <c r="H5" s="52">
        <f t="shared" si="0"/>
        <v>0</v>
      </c>
      <c r="I5" s="52">
        <f t="shared" si="0"/>
        <v>4294921.54</v>
      </c>
      <c r="J5" s="52">
        <f t="shared" si="0"/>
        <v>-119825552.8</v>
      </c>
      <c r="K5" s="52">
        <f>SUM(D5:J5)</f>
        <v>4002467.8800000101</v>
      </c>
      <c r="L5" s="52">
        <v>1457397939.7</v>
      </c>
      <c r="M5" s="53"/>
      <c r="N5" s="54"/>
    </row>
    <row r="6" spans="1:14" s="55" customFormat="1" x14ac:dyDescent="0.25">
      <c r="A6" s="56" t="s">
        <v>1</v>
      </c>
      <c r="B6" s="57" t="s">
        <v>0</v>
      </c>
      <c r="C6" s="58">
        <v>696920921</v>
      </c>
      <c r="D6" s="59">
        <f t="shared" ref="D6:I6" si="1">D7+D13+D23+D31+D39+D46+D53+D69++D76+D83++D95+D121</f>
        <v>7000000</v>
      </c>
      <c r="E6" s="59">
        <f t="shared" si="1"/>
        <v>503000</v>
      </c>
      <c r="F6" s="59">
        <f t="shared" si="1"/>
        <v>1400000</v>
      </c>
      <c r="G6" s="59">
        <f t="shared" si="1"/>
        <v>0</v>
      </c>
      <c r="H6" s="59">
        <f t="shared" si="1"/>
        <v>-18915000</v>
      </c>
      <c r="I6" s="59">
        <f t="shared" si="1"/>
        <v>0</v>
      </c>
      <c r="J6" s="59">
        <f>J7+J13+J23+J31+J39+J46+J53+J69+J76+J83+J95+J121</f>
        <v>-23733921</v>
      </c>
      <c r="K6" s="52">
        <f>SUM(D6:J6)</f>
        <v>-33745921</v>
      </c>
      <c r="L6" s="58">
        <v>663175000</v>
      </c>
      <c r="M6" s="53"/>
      <c r="N6" s="54"/>
    </row>
    <row r="7" spans="1:14" x14ac:dyDescent="0.25">
      <c r="A7" s="16" t="s">
        <v>3</v>
      </c>
      <c r="B7" s="17" t="s">
        <v>2</v>
      </c>
      <c r="C7" s="21">
        <v>530049921</v>
      </c>
      <c r="D7" s="22">
        <f t="shared" ref="D7:I7" si="2">D8</f>
        <v>0</v>
      </c>
      <c r="E7" s="22">
        <f t="shared" si="2"/>
        <v>0</v>
      </c>
      <c r="F7" s="22">
        <f t="shared" si="2"/>
        <v>0</v>
      </c>
      <c r="G7" s="22">
        <f t="shared" si="2"/>
        <v>0</v>
      </c>
      <c r="H7" s="22">
        <f t="shared" si="2"/>
        <v>-18915000</v>
      </c>
      <c r="I7" s="22">
        <f t="shared" si="2"/>
        <v>0</v>
      </c>
      <c r="J7" s="22">
        <f t="shared" ref="J7" si="3">J8</f>
        <v>-46932421</v>
      </c>
      <c r="K7" s="20">
        <f t="shared" ref="K7:K69" si="4">SUM(D7:J7)</f>
        <v>-65847421</v>
      </c>
      <c r="L7" s="21">
        <v>464202500</v>
      </c>
      <c r="M7" s="13"/>
      <c r="N7" s="4"/>
    </row>
    <row r="8" spans="1:14" x14ac:dyDescent="0.25">
      <c r="A8" s="16" t="s">
        <v>5</v>
      </c>
      <c r="B8" s="17" t="s">
        <v>4</v>
      </c>
      <c r="C8" s="21">
        <v>530049921</v>
      </c>
      <c r="D8" s="22">
        <f t="shared" ref="D8:I8" si="5">D9+D10+D11+D12</f>
        <v>0</v>
      </c>
      <c r="E8" s="22">
        <f t="shared" si="5"/>
        <v>0</v>
      </c>
      <c r="F8" s="22">
        <f t="shared" si="5"/>
        <v>0</v>
      </c>
      <c r="G8" s="22">
        <f t="shared" si="5"/>
        <v>0</v>
      </c>
      <c r="H8" s="22">
        <f t="shared" si="5"/>
        <v>-18915000</v>
      </c>
      <c r="I8" s="22">
        <f t="shared" si="5"/>
        <v>0</v>
      </c>
      <c r="J8" s="22">
        <f t="shared" ref="J8" si="6">J9+J10+J11+J12</f>
        <v>-46932421</v>
      </c>
      <c r="K8" s="20">
        <f t="shared" si="4"/>
        <v>-65847421</v>
      </c>
      <c r="L8" s="21">
        <v>464202500</v>
      </c>
      <c r="M8" s="13"/>
      <c r="N8" s="4"/>
    </row>
    <row r="9" spans="1:14" ht="57" x14ac:dyDescent="0.25">
      <c r="A9" s="16" t="s">
        <v>7</v>
      </c>
      <c r="B9" s="17" t="s">
        <v>6</v>
      </c>
      <c r="C9" s="21">
        <v>523788921</v>
      </c>
      <c r="D9" s="22"/>
      <c r="E9" s="22"/>
      <c r="F9" s="22"/>
      <c r="G9" s="22"/>
      <c r="H9" s="22">
        <v>-18915000</v>
      </c>
      <c r="I9" s="22"/>
      <c r="J9" s="22">
        <v>-46932421</v>
      </c>
      <c r="K9" s="20">
        <f t="shared" si="4"/>
        <v>-65847421</v>
      </c>
      <c r="L9" s="21">
        <v>457941500</v>
      </c>
      <c r="M9" s="13"/>
      <c r="N9" s="4"/>
    </row>
    <row r="10" spans="1:14" ht="96.75" customHeight="1" x14ac:dyDescent="0.25">
      <c r="A10" s="16" t="s">
        <v>9</v>
      </c>
      <c r="B10" s="17" t="s">
        <v>8</v>
      </c>
      <c r="C10" s="21">
        <v>3440000</v>
      </c>
      <c r="D10" s="22"/>
      <c r="E10" s="22"/>
      <c r="F10" s="22"/>
      <c r="G10" s="22"/>
      <c r="H10" s="22"/>
      <c r="I10" s="22"/>
      <c r="J10" s="22"/>
      <c r="K10" s="20">
        <f t="shared" si="4"/>
        <v>0</v>
      </c>
      <c r="L10" s="21">
        <v>3440000</v>
      </c>
      <c r="M10" s="13"/>
      <c r="N10" s="4"/>
    </row>
    <row r="11" spans="1:14" ht="34.5" x14ac:dyDescent="0.25">
      <c r="A11" s="16" t="s">
        <v>11</v>
      </c>
      <c r="B11" s="17" t="s">
        <v>10</v>
      </c>
      <c r="C11" s="21">
        <v>2420000</v>
      </c>
      <c r="D11" s="22"/>
      <c r="E11" s="22"/>
      <c r="F11" s="22"/>
      <c r="G11" s="22"/>
      <c r="H11" s="22"/>
      <c r="I11" s="22"/>
      <c r="J11" s="22"/>
      <c r="K11" s="20">
        <f t="shared" si="4"/>
        <v>0</v>
      </c>
      <c r="L11" s="21">
        <v>2420000</v>
      </c>
      <c r="M11" s="13"/>
      <c r="N11" s="4"/>
    </row>
    <row r="12" spans="1:14" ht="68.25" x14ac:dyDescent="0.25">
      <c r="A12" s="16" t="s">
        <v>13</v>
      </c>
      <c r="B12" s="17" t="s">
        <v>12</v>
      </c>
      <c r="C12" s="21">
        <v>401000</v>
      </c>
      <c r="D12" s="22"/>
      <c r="E12" s="22"/>
      <c r="F12" s="22"/>
      <c r="G12" s="22"/>
      <c r="H12" s="22"/>
      <c r="I12" s="22"/>
      <c r="J12" s="22"/>
      <c r="K12" s="20">
        <f t="shared" si="4"/>
        <v>0</v>
      </c>
      <c r="L12" s="21">
        <v>401000</v>
      </c>
      <c r="M12" s="13"/>
      <c r="N12" s="4"/>
    </row>
    <row r="13" spans="1:14" ht="23.25" x14ac:dyDescent="0.25">
      <c r="A13" s="16" t="s">
        <v>15</v>
      </c>
      <c r="B13" s="17" t="s">
        <v>14</v>
      </c>
      <c r="C13" s="21">
        <v>12136000</v>
      </c>
      <c r="D13" s="22">
        <f t="shared" ref="D13:D15" si="7">D14</f>
        <v>0</v>
      </c>
      <c r="E13" s="22">
        <f t="shared" ref="E13:E15" si="8">E14</f>
        <v>0</v>
      </c>
      <c r="F13" s="22">
        <f t="shared" ref="F13:F15" si="9">F14</f>
        <v>0</v>
      </c>
      <c r="G13" s="22">
        <f t="shared" ref="G13:G15" si="10">G14</f>
        <v>0</v>
      </c>
      <c r="H13" s="22">
        <f t="shared" ref="H13:H15" si="11">H14</f>
        <v>0</v>
      </c>
      <c r="I13" s="22">
        <f t="shared" ref="I13:I15" si="12">I14</f>
        <v>-674533</v>
      </c>
      <c r="J13" s="22">
        <f t="shared" ref="J13:J15" si="13">J14</f>
        <v>0</v>
      </c>
      <c r="K13" s="20">
        <f t="shared" si="4"/>
        <v>-674533</v>
      </c>
      <c r="L13" s="21">
        <v>11461467</v>
      </c>
      <c r="M13" s="13"/>
      <c r="N13" s="4"/>
    </row>
    <row r="14" spans="1:14" ht="23.25" x14ac:dyDescent="0.25">
      <c r="A14" s="16" t="s">
        <v>17</v>
      </c>
      <c r="B14" s="17" t="s">
        <v>16</v>
      </c>
      <c r="C14" s="21">
        <v>12136000</v>
      </c>
      <c r="D14" s="22">
        <f t="shared" si="7"/>
        <v>0</v>
      </c>
      <c r="E14" s="22">
        <f t="shared" si="8"/>
        <v>0</v>
      </c>
      <c r="F14" s="22">
        <f t="shared" si="9"/>
        <v>0</v>
      </c>
      <c r="G14" s="22">
        <f t="shared" si="10"/>
        <v>0</v>
      </c>
      <c r="H14" s="22">
        <f t="shared" si="11"/>
        <v>0</v>
      </c>
      <c r="I14" s="22">
        <f t="shared" si="12"/>
        <v>-674533</v>
      </c>
      <c r="J14" s="22">
        <f t="shared" si="13"/>
        <v>0</v>
      </c>
      <c r="K14" s="20">
        <f t="shared" si="4"/>
        <v>-674533</v>
      </c>
      <c r="L14" s="21">
        <v>11461467</v>
      </c>
      <c r="M14" s="13"/>
      <c r="N14" s="4"/>
    </row>
    <row r="15" spans="1:14" ht="57" x14ac:dyDescent="0.25">
      <c r="A15" s="16" t="s">
        <v>19</v>
      </c>
      <c r="B15" s="17" t="s">
        <v>18</v>
      </c>
      <c r="C15" s="21">
        <v>5000000</v>
      </c>
      <c r="D15" s="22">
        <f t="shared" si="7"/>
        <v>0</v>
      </c>
      <c r="E15" s="22">
        <f t="shared" si="8"/>
        <v>0</v>
      </c>
      <c r="F15" s="22">
        <f t="shared" si="9"/>
        <v>0</v>
      </c>
      <c r="G15" s="22">
        <f t="shared" si="10"/>
        <v>0</v>
      </c>
      <c r="H15" s="22">
        <f t="shared" si="11"/>
        <v>0</v>
      </c>
      <c r="I15" s="22">
        <f t="shared" si="12"/>
        <v>-674533</v>
      </c>
      <c r="J15" s="22">
        <f t="shared" si="13"/>
        <v>0</v>
      </c>
      <c r="K15" s="20">
        <f t="shared" si="4"/>
        <v>-674533</v>
      </c>
      <c r="L15" s="21">
        <v>4325467</v>
      </c>
      <c r="M15" s="13"/>
      <c r="N15" s="4"/>
    </row>
    <row r="16" spans="1:14" ht="93" customHeight="1" x14ac:dyDescent="0.25">
      <c r="A16" s="16" t="s">
        <v>21</v>
      </c>
      <c r="B16" s="17" t="s">
        <v>20</v>
      </c>
      <c r="C16" s="21">
        <v>5000000</v>
      </c>
      <c r="D16" s="22"/>
      <c r="E16" s="22"/>
      <c r="F16" s="22"/>
      <c r="G16" s="22"/>
      <c r="H16" s="22"/>
      <c r="I16" s="22">
        <v>-674533</v>
      </c>
      <c r="J16" s="22"/>
      <c r="K16" s="20">
        <f t="shared" si="4"/>
        <v>-674533</v>
      </c>
      <c r="L16" s="21">
        <v>4325467</v>
      </c>
      <c r="M16" s="13"/>
      <c r="N16" s="4"/>
    </row>
    <row r="17" spans="1:14" ht="68.25" x14ac:dyDescent="0.25">
      <c r="A17" s="16" t="s">
        <v>23</v>
      </c>
      <c r="B17" s="17" t="s">
        <v>22</v>
      </c>
      <c r="C17" s="21">
        <v>50000</v>
      </c>
      <c r="D17" s="22"/>
      <c r="E17" s="22"/>
      <c r="F17" s="22"/>
      <c r="G17" s="22"/>
      <c r="H17" s="22"/>
      <c r="I17" s="22"/>
      <c r="J17" s="22"/>
      <c r="K17" s="20">
        <f t="shared" si="4"/>
        <v>0</v>
      </c>
      <c r="L17" s="21">
        <v>50000</v>
      </c>
      <c r="M17" s="13"/>
      <c r="N17" s="4"/>
    </row>
    <row r="18" spans="1:14" ht="102" x14ac:dyDescent="0.25">
      <c r="A18" s="16" t="s">
        <v>25</v>
      </c>
      <c r="B18" s="17" t="s">
        <v>24</v>
      </c>
      <c r="C18" s="21">
        <v>50000</v>
      </c>
      <c r="D18" s="22"/>
      <c r="E18" s="22"/>
      <c r="F18" s="22"/>
      <c r="G18" s="22"/>
      <c r="H18" s="22"/>
      <c r="I18" s="22"/>
      <c r="J18" s="22"/>
      <c r="K18" s="20">
        <f t="shared" si="4"/>
        <v>0</v>
      </c>
      <c r="L18" s="21">
        <v>50000</v>
      </c>
      <c r="M18" s="13"/>
      <c r="N18" s="4"/>
    </row>
    <row r="19" spans="1:14" ht="57" x14ac:dyDescent="0.25">
      <c r="A19" s="16" t="s">
        <v>27</v>
      </c>
      <c r="B19" s="17" t="s">
        <v>26</v>
      </c>
      <c r="C19" s="21">
        <v>7085000</v>
      </c>
      <c r="D19" s="22"/>
      <c r="E19" s="22"/>
      <c r="F19" s="22"/>
      <c r="G19" s="22"/>
      <c r="H19" s="22"/>
      <c r="I19" s="22"/>
      <c r="J19" s="22"/>
      <c r="K19" s="20">
        <f t="shared" si="4"/>
        <v>0</v>
      </c>
      <c r="L19" s="21">
        <v>7085000</v>
      </c>
      <c r="M19" s="13"/>
      <c r="N19" s="4"/>
    </row>
    <row r="20" spans="1:14" ht="90.75" x14ac:dyDescent="0.25">
      <c r="A20" s="16" t="s">
        <v>29</v>
      </c>
      <c r="B20" s="17" t="s">
        <v>28</v>
      </c>
      <c r="C20" s="21">
        <v>7085000</v>
      </c>
      <c r="D20" s="22"/>
      <c r="E20" s="22"/>
      <c r="F20" s="22"/>
      <c r="G20" s="22"/>
      <c r="H20" s="22"/>
      <c r="I20" s="22"/>
      <c r="J20" s="22"/>
      <c r="K20" s="20">
        <f t="shared" si="4"/>
        <v>0</v>
      </c>
      <c r="L20" s="21">
        <v>7085000</v>
      </c>
      <c r="M20" s="13"/>
      <c r="N20" s="4"/>
    </row>
    <row r="21" spans="1:14" ht="57" x14ac:dyDescent="0.25">
      <c r="A21" s="16" t="s">
        <v>31</v>
      </c>
      <c r="B21" s="17" t="s">
        <v>30</v>
      </c>
      <c r="C21" s="21">
        <v>1000</v>
      </c>
      <c r="D21" s="22"/>
      <c r="E21" s="22"/>
      <c r="F21" s="22"/>
      <c r="G21" s="22"/>
      <c r="H21" s="22"/>
      <c r="I21" s="22"/>
      <c r="J21" s="22"/>
      <c r="K21" s="20">
        <f t="shared" si="4"/>
        <v>0</v>
      </c>
      <c r="L21" s="21">
        <v>1000</v>
      </c>
      <c r="M21" s="13"/>
      <c r="N21" s="4"/>
    </row>
    <row r="22" spans="1:14" ht="90.75" x14ac:dyDescent="0.25">
      <c r="A22" s="16" t="s">
        <v>33</v>
      </c>
      <c r="B22" s="17" t="s">
        <v>32</v>
      </c>
      <c r="C22" s="21">
        <v>1000</v>
      </c>
      <c r="D22" s="22"/>
      <c r="E22" s="22"/>
      <c r="F22" s="22"/>
      <c r="G22" s="22"/>
      <c r="H22" s="22"/>
      <c r="I22" s="22"/>
      <c r="J22" s="22"/>
      <c r="K22" s="20">
        <f t="shared" si="4"/>
        <v>0</v>
      </c>
      <c r="L22" s="21">
        <v>1000</v>
      </c>
      <c r="M22" s="13"/>
      <c r="N22" s="4"/>
    </row>
    <row r="23" spans="1:14" x14ac:dyDescent="0.25">
      <c r="A23" s="16" t="s">
        <v>35</v>
      </c>
      <c r="B23" s="17" t="s">
        <v>34</v>
      </c>
      <c r="C23" s="21">
        <v>46410000</v>
      </c>
      <c r="D23" s="22"/>
      <c r="E23" s="22"/>
      <c r="F23" s="22"/>
      <c r="G23" s="22"/>
      <c r="H23" s="22"/>
      <c r="I23" s="22"/>
      <c r="J23" s="22">
        <f>J24+J27+J29</f>
        <v>3010000</v>
      </c>
      <c r="K23" s="20">
        <f t="shared" si="4"/>
        <v>3010000</v>
      </c>
      <c r="L23" s="21">
        <v>49420000</v>
      </c>
      <c r="M23" s="13"/>
      <c r="N23" s="4"/>
    </row>
    <row r="24" spans="1:14" ht="23.25" x14ac:dyDescent="0.25">
      <c r="A24" s="16" t="s">
        <v>37</v>
      </c>
      <c r="B24" s="17" t="s">
        <v>36</v>
      </c>
      <c r="C24" s="21">
        <v>45250000</v>
      </c>
      <c r="D24" s="22">
        <f t="shared" ref="D24:I24" si="14">D25+D26</f>
        <v>0</v>
      </c>
      <c r="E24" s="22">
        <f t="shared" si="14"/>
        <v>0</v>
      </c>
      <c r="F24" s="22">
        <f t="shared" si="14"/>
        <v>0</v>
      </c>
      <c r="G24" s="22">
        <f t="shared" si="14"/>
        <v>0</v>
      </c>
      <c r="H24" s="22">
        <f t="shared" si="14"/>
        <v>0</v>
      </c>
      <c r="I24" s="22">
        <f t="shared" si="14"/>
        <v>0</v>
      </c>
      <c r="J24" s="22">
        <f>J25+J26</f>
        <v>2830000</v>
      </c>
      <c r="K24" s="20">
        <f t="shared" si="4"/>
        <v>2830000</v>
      </c>
      <c r="L24" s="21">
        <v>48080000</v>
      </c>
      <c r="M24" s="13"/>
      <c r="N24" s="4"/>
    </row>
    <row r="25" spans="1:14" ht="23.25" x14ac:dyDescent="0.25">
      <c r="A25" s="16" t="s">
        <v>38</v>
      </c>
      <c r="B25" s="17" t="s">
        <v>36</v>
      </c>
      <c r="C25" s="21">
        <v>45248000</v>
      </c>
      <c r="D25" s="22"/>
      <c r="E25" s="22"/>
      <c r="F25" s="22"/>
      <c r="G25" s="22"/>
      <c r="H25" s="22"/>
      <c r="I25" s="22"/>
      <c r="J25" s="22">
        <v>2832000</v>
      </c>
      <c r="K25" s="20">
        <f t="shared" si="4"/>
        <v>2832000</v>
      </c>
      <c r="L25" s="21">
        <v>48080000</v>
      </c>
      <c r="M25" s="13"/>
      <c r="N25" s="4"/>
    </row>
    <row r="26" spans="1:14" ht="34.5" x14ac:dyDescent="0.25">
      <c r="A26" s="16" t="s">
        <v>40</v>
      </c>
      <c r="B26" s="17" t="s">
        <v>39</v>
      </c>
      <c r="C26" s="21">
        <v>2000</v>
      </c>
      <c r="D26" s="22"/>
      <c r="E26" s="22"/>
      <c r="F26" s="22"/>
      <c r="G26" s="22"/>
      <c r="H26" s="22"/>
      <c r="I26" s="22"/>
      <c r="J26" s="22">
        <v>-2000</v>
      </c>
      <c r="K26" s="20">
        <f t="shared" si="4"/>
        <v>-2000</v>
      </c>
      <c r="L26" s="21"/>
      <c r="M26" s="13"/>
      <c r="N26" s="4"/>
    </row>
    <row r="27" spans="1:14" x14ac:dyDescent="0.25">
      <c r="A27" s="16" t="s">
        <v>42</v>
      </c>
      <c r="B27" s="17" t="s">
        <v>41</v>
      </c>
      <c r="C27" s="21">
        <v>260000</v>
      </c>
      <c r="D27" s="22"/>
      <c r="E27" s="22"/>
      <c r="F27" s="22"/>
      <c r="G27" s="22"/>
      <c r="H27" s="22"/>
      <c r="I27" s="22"/>
      <c r="J27" s="22">
        <f>J28</f>
        <v>0</v>
      </c>
      <c r="K27" s="20">
        <f t="shared" si="4"/>
        <v>0</v>
      </c>
      <c r="L27" s="21">
        <v>260000</v>
      </c>
      <c r="M27" s="13"/>
      <c r="N27" s="4"/>
    </row>
    <row r="28" spans="1:14" x14ac:dyDescent="0.25">
      <c r="A28" s="16" t="s">
        <v>43</v>
      </c>
      <c r="B28" s="17" t="s">
        <v>41</v>
      </c>
      <c r="C28" s="21">
        <v>260000</v>
      </c>
      <c r="D28" s="22"/>
      <c r="E28" s="22"/>
      <c r="F28" s="22"/>
      <c r="G28" s="22"/>
      <c r="H28" s="22"/>
      <c r="I28" s="22"/>
      <c r="J28" s="22"/>
      <c r="K28" s="20">
        <f t="shared" si="4"/>
        <v>0</v>
      </c>
      <c r="L28" s="21">
        <v>260000</v>
      </c>
      <c r="M28" s="13"/>
      <c r="N28" s="4"/>
    </row>
    <row r="29" spans="1:14" ht="23.25" x14ac:dyDescent="0.25">
      <c r="A29" s="16" t="s">
        <v>45</v>
      </c>
      <c r="B29" s="17" t="s">
        <v>44</v>
      </c>
      <c r="C29" s="21">
        <v>900000</v>
      </c>
      <c r="D29" s="22"/>
      <c r="E29" s="22"/>
      <c r="F29" s="22"/>
      <c r="G29" s="22"/>
      <c r="H29" s="22"/>
      <c r="I29" s="22"/>
      <c r="J29" s="22">
        <f>J30</f>
        <v>180000</v>
      </c>
      <c r="K29" s="20">
        <f t="shared" si="4"/>
        <v>180000</v>
      </c>
      <c r="L29" s="21">
        <v>1080000</v>
      </c>
      <c r="M29" s="13"/>
      <c r="N29" s="4"/>
    </row>
    <row r="30" spans="1:14" ht="34.5" x14ac:dyDescent="0.25">
      <c r="A30" s="16" t="s">
        <v>47</v>
      </c>
      <c r="B30" s="17" t="s">
        <v>46</v>
      </c>
      <c r="C30" s="21">
        <v>900000</v>
      </c>
      <c r="D30" s="22"/>
      <c r="E30" s="22"/>
      <c r="F30" s="22"/>
      <c r="G30" s="22"/>
      <c r="H30" s="22"/>
      <c r="I30" s="22"/>
      <c r="J30" s="22">
        <v>180000</v>
      </c>
      <c r="K30" s="20">
        <f t="shared" si="4"/>
        <v>180000</v>
      </c>
      <c r="L30" s="21">
        <v>1080000</v>
      </c>
      <c r="M30" s="13"/>
      <c r="N30" s="4"/>
    </row>
    <row r="31" spans="1:14" x14ac:dyDescent="0.25">
      <c r="A31" s="16" t="s">
        <v>49</v>
      </c>
      <c r="B31" s="17" t="s">
        <v>48</v>
      </c>
      <c r="C31" s="21">
        <v>58700000</v>
      </c>
      <c r="D31" s="22"/>
      <c r="E31" s="22"/>
      <c r="F31" s="22"/>
      <c r="G31" s="22"/>
      <c r="H31" s="22"/>
      <c r="I31" s="22"/>
      <c r="J31" s="22">
        <f>J32+J34</f>
        <v>-12300000</v>
      </c>
      <c r="K31" s="20">
        <f t="shared" si="4"/>
        <v>-12300000</v>
      </c>
      <c r="L31" s="21">
        <v>46400000</v>
      </c>
      <c r="M31" s="13"/>
      <c r="N31" s="4"/>
    </row>
    <row r="32" spans="1:14" x14ac:dyDescent="0.25">
      <c r="A32" s="16" t="s">
        <v>51</v>
      </c>
      <c r="B32" s="17" t="s">
        <v>50</v>
      </c>
      <c r="C32" s="21">
        <v>15000000</v>
      </c>
      <c r="D32" s="22"/>
      <c r="E32" s="22"/>
      <c r="F32" s="22"/>
      <c r="G32" s="22"/>
      <c r="H32" s="22"/>
      <c r="I32" s="22"/>
      <c r="J32" s="22">
        <f>J33</f>
        <v>8000000</v>
      </c>
      <c r="K32" s="20">
        <f t="shared" si="4"/>
        <v>8000000</v>
      </c>
      <c r="L32" s="21">
        <v>23000000</v>
      </c>
      <c r="M32" s="13"/>
      <c r="N32" s="4"/>
    </row>
    <row r="33" spans="1:14" ht="34.5" x14ac:dyDescent="0.25">
      <c r="A33" s="16" t="s">
        <v>53</v>
      </c>
      <c r="B33" s="17" t="s">
        <v>52</v>
      </c>
      <c r="C33" s="21">
        <v>15000000</v>
      </c>
      <c r="D33" s="22"/>
      <c r="E33" s="22"/>
      <c r="F33" s="22"/>
      <c r="G33" s="22"/>
      <c r="H33" s="22"/>
      <c r="I33" s="22"/>
      <c r="J33" s="22">
        <v>8000000</v>
      </c>
      <c r="K33" s="20">
        <f t="shared" si="4"/>
        <v>8000000</v>
      </c>
      <c r="L33" s="21">
        <v>23000000</v>
      </c>
      <c r="M33" s="13"/>
      <c r="N33" s="4"/>
    </row>
    <row r="34" spans="1:14" x14ac:dyDescent="0.25">
      <c r="A34" s="16" t="s">
        <v>55</v>
      </c>
      <c r="B34" s="17" t="s">
        <v>54</v>
      </c>
      <c r="C34" s="21">
        <v>43700000</v>
      </c>
      <c r="D34" s="22"/>
      <c r="E34" s="22"/>
      <c r="F34" s="22"/>
      <c r="G34" s="22"/>
      <c r="H34" s="22"/>
      <c r="I34" s="22"/>
      <c r="J34" s="22">
        <f>J35</f>
        <v>-20300000</v>
      </c>
      <c r="K34" s="20">
        <f t="shared" si="4"/>
        <v>-20300000</v>
      </c>
      <c r="L34" s="21">
        <v>23400000</v>
      </c>
      <c r="M34" s="13"/>
      <c r="N34" s="4"/>
    </row>
    <row r="35" spans="1:14" x14ac:dyDescent="0.25">
      <c r="A35" s="16" t="s">
        <v>57</v>
      </c>
      <c r="B35" s="17" t="s">
        <v>56</v>
      </c>
      <c r="C35" s="21">
        <v>30600000</v>
      </c>
      <c r="D35" s="22"/>
      <c r="E35" s="22"/>
      <c r="F35" s="22"/>
      <c r="G35" s="22"/>
      <c r="H35" s="22"/>
      <c r="I35" s="22"/>
      <c r="J35" s="22">
        <f>J36</f>
        <v>-20300000</v>
      </c>
      <c r="K35" s="20">
        <f t="shared" si="4"/>
        <v>-20300000</v>
      </c>
      <c r="L35" s="21">
        <v>10300000</v>
      </c>
      <c r="M35" s="13"/>
      <c r="N35" s="4"/>
    </row>
    <row r="36" spans="1:14" ht="23.25" x14ac:dyDescent="0.25">
      <c r="A36" s="16" t="s">
        <v>59</v>
      </c>
      <c r="B36" s="17" t="s">
        <v>58</v>
      </c>
      <c r="C36" s="21">
        <v>30600000</v>
      </c>
      <c r="D36" s="22"/>
      <c r="E36" s="22"/>
      <c r="F36" s="22"/>
      <c r="G36" s="22"/>
      <c r="H36" s="22"/>
      <c r="I36" s="22"/>
      <c r="J36" s="22">
        <v>-20300000</v>
      </c>
      <c r="K36" s="20">
        <f t="shared" si="4"/>
        <v>-20300000</v>
      </c>
      <c r="L36" s="21">
        <v>10300000</v>
      </c>
      <c r="M36" s="13"/>
      <c r="N36" s="4"/>
    </row>
    <row r="37" spans="1:14" x14ac:dyDescent="0.25">
      <c r="A37" s="16" t="s">
        <v>61</v>
      </c>
      <c r="B37" s="17" t="s">
        <v>60</v>
      </c>
      <c r="C37" s="21">
        <v>13100000</v>
      </c>
      <c r="D37" s="22"/>
      <c r="E37" s="22"/>
      <c r="F37" s="22"/>
      <c r="G37" s="22"/>
      <c r="H37" s="22"/>
      <c r="I37" s="22"/>
      <c r="J37" s="22"/>
      <c r="K37" s="20">
        <f t="shared" si="4"/>
        <v>0</v>
      </c>
      <c r="L37" s="21">
        <v>13100000</v>
      </c>
      <c r="M37" s="13"/>
      <c r="N37" s="4"/>
    </row>
    <row r="38" spans="1:14" ht="23.25" x14ac:dyDescent="0.25">
      <c r="A38" s="16" t="s">
        <v>63</v>
      </c>
      <c r="B38" s="17" t="s">
        <v>62</v>
      </c>
      <c r="C38" s="21">
        <v>13100000</v>
      </c>
      <c r="D38" s="22"/>
      <c r="E38" s="22"/>
      <c r="F38" s="22"/>
      <c r="G38" s="22"/>
      <c r="H38" s="22"/>
      <c r="I38" s="22"/>
      <c r="J38" s="22"/>
      <c r="K38" s="20">
        <f t="shared" si="4"/>
        <v>0</v>
      </c>
      <c r="L38" s="21">
        <v>13100000</v>
      </c>
      <c r="M38" s="13"/>
      <c r="N38" s="4"/>
    </row>
    <row r="39" spans="1:14" x14ac:dyDescent="0.25">
      <c r="A39" s="16" t="s">
        <v>65</v>
      </c>
      <c r="B39" s="17" t="s">
        <v>64</v>
      </c>
      <c r="C39" s="21">
        <v>6100000</v>
      </c>
      <c r="D39" s="22"/>
      <c r="E39" s="22"/>
      <c r="F39" s="22"/>
      <c r="G39" s="22"/>
      <c r="H39" s="22"/>
      <c r="I39" s="22"/>
      <c r="J39" s="22">
        <f>J40+J42</f>
        <v>0</v>
      </c>
      <c r="K39" s="20">
        <f t="shared" si="4"/>
        <v>0</v>
      </c>
      <c r="L39" s="21">
        <v>6100000</v>
      </c>
      <c r="M39" s="13"/>
      <c r="N39" s="4"/>
    </row>
    <row r="40" spans="1:14" ht="23.25" x14ac:dyDescent="0.25">
      <c r="A40" s="16" t="s">
        <v>67</v>
      </c>
      <c r="B40" s="17" t="s">
        <v>66</v>
      </c>
      <c r="C40" s="21">
        <v>5940000</v>
      </c>
      <c r="D40" s="22"/>
      <c r="E40" s="22"/>
      <c r="F40" s="22"/>
      <c r="G40" s="22"/>
      <c r="H40" s="22"/>
      <c r="I40" s="22"/>
      <c r="J40" s="22">
        <f>J41</f>
        <v>-17000</v>
      </c>
      <c r="K40" s="20">
        <f t="shared" si="4"/>
        <v>-17000</v>
      </c>
      <c r="L40" s="21">
        <v>5923000</v>
      </c>
      <c r="M40" s="13"/>
      <c r="N40" s="4"/>
    </row>
    <row r="41" spans="1:14" ht="34.5" x14ac:dyDescent="0.25">
      <c r="A41" s="16" t="s">
        <v>69</v>
      </c>
      <c r="B41" s="17" t="s">
        <v>68</v>
      </c>
      <c r="C41" s="21">
        <v>5940000</v>
      </c>
      <c r="D41" s="22"/>
      <c r="E41" s="22"/>
      <c r="F41" s="22"/>
      <c r="G41" s="22"/>
      <c r="H41" s="22"/>
      <c r="I41" s="22"/>
      <c r="J41" s="22">
        <v>-17000</v>
      </c>
      <c r="K41" s="20">
        <f t="shared" si="4"/>
        <v>-17000</v>
      </c>
      <c r="L41" s="21">
        <v>5923000</v>
      </c>
      <c r="M41" s="13"/>
      <c r="N41" s="4"/>
    </row>
    <row r="42" spans="1:14" ht="34.5" x14ac:dyDescent="0.25">
      <c r="A42" s="16" t="s">
        <v>71</v>
      </c>
      <c r="B42" s="17" t="s">
        <v>70</v>
      </c>
      <c r="C42" s="21">
        <v>160000</v>
      </c>
      <c r="D42" s="22"/>
      <c r="E42" s="22"/>
      <c r="F42" s="22"/>
      <c r="G42" s="22"/>
      <c r="H42" s="22"/>
      <c r="I42" s="22"/>
      <c r="J42" s="22">
        <f>J43+J44</f>
        <v>17000</v>
      </c>
      <c r="K42" s="20">
        <f t="shared" si="4"/>
        <v>17000</v>
      </c>
      <c r="L42" s="21">
        <v>177000</v>
      </c>
      <c r="M42" s="13"/>
      <c r="N42" s="4"/>
    </row>
    <row r="43" spans="1:14" ht="23.25" x14ac:dyDescent="0.25">
      <c r="A43" s="16" t="s">
        <v>73</v>
      </c>
      <c r="B43" s="17" t="s">
        <v>72</v>
      </c>
      <c r="C43" s="21">
        <v>160000</v>
      </c>
      <c r="D43" s="22"/>
      <c r="E43" s="22"/>
      <c r="F43" s="22"/>
      <c r="G43" s="22"/>
      <c r="H43" s="22"/>
      <c r="I43" s="22"/>
      <c r="J43" s="22">
        <v>-15000</v>
      </c>
      <c r="K43" s="20">
        <f t="shared" si="4"/>
        <v>-15000</v>
      </c>
      <c r="L43" s="21">
        <v>145000</v>
      </c>
      <c r="M43" s="13"/>
      <c r="N43" s="4"/>
    </row>
    <row r="44" spans="1:14" ht="45.75" x14ac:dyDescent="0.25">
      <c r="A44" s="16" t="s">
        <v>75</v>
      </c>
      <c r="B44" s="17" t="s">
        <v>74</v>
      </c>
      <c r="C44" s="23"/>
      <c r="D44" s="22"/>
      <c r="E44" s="22"/>
      <c r="F44" s="22"/>
      <c r="G44" s="22"/>
      <c r="H44" s="22"/>
      <c r="I44" s="22"/>
      <c r="J44" s="22">
        <f>J45</f>
        <v>32000</v>
      </c>
      <c r="K44" s="20">
        <f t="shared" si="4"/>
        <v>32000</v>
      </c>
      <c r="L44" s="21">
        <v>32000</v>
      </c>
      <c r="M44" s="13"/>
      <c r="N44" s="4"/>
    </row>
    <row r="45" spans="1:14" ht="68.25" x14ac:dyDescent="0.25">
      <c r="A45" s="16" t="s">
        <v>77</v>
      </c>
      <c r="B45" s="17" t="s">
        <v>76</v>
      </c>
      <c r="C45" s="23"/>
      <c r="D45" s="22"/>
      <c r="E45" s="22"/>
      <c r="F45" s="22"/>
      <c r="G45" s="22"/>
      <c r="H45" s="22"/>
      <c r="I45" s="22"/>
      <c r="J45" s="22">
        <v>32000</v>
      </c>
      <c r="K45" s="20">
        <f t="shared" si="4"/>
        <v>32000</v>
      </c>
      <c r="L45" s="21">
        <v>32000</v>
      </c>
      <c r="M45" s="13"/>
      <c r="N45" s="4"/>
    </row>
    <row r="46" spans="1:14" ht="23.25" x14ac:dyDescent="0.25">
      <c r="A46" s="16" t="s">
        <v>79</v>
      </c>
      <c r="B46" s="17" t="s">
        <v>78</v>
      </c>
      <c r="C46" s="23"/>
      <c r="D46" s="22"/>
      <c r="E46" s="22"/>
      <c r="F46" s="22"/>
      <c r="G46" s="22"/>
      <c r="H46" s="22"/>
      <c r="I46" s="22"/>
      <c r="J46" s="22">
        <f>J47+J50</f>
        <v>82500</v>
      </c>
      <c r="K46" s="20">
        <f t="shared" si="4"/>
        <v>82500</v>
      </c>
      <c r="L46" s="21">
        <v>82500</v>
      </c>
      <c r="M46" s="13"/>
      <c r="N46" s="4"/>
    </row>
    <row r="47" spans="1:14" x14ac:dyDescent="0.25">
      <c r="A47" s="16" t="s">
        <v>81</v>
      </c>
      <c r="B47" s="17" t="s">
        <v>80</v>
      </c>
      <c r="C47" s="23"/>
      <c r="D47" s="22"/>
      <c r="E47" s="22"/>
      <c r="F47" s="22"/>
      <c r="G47" s="22"/>
      <c r="H47" s="22"/>
      <c r="I47" s="22"/>
      <c r="J47" s="22">
        <f>J48</f>
        <v>82500</v>
      </c>
      <c r="K47" s="20">
        <f t="shared" si="4"/>
        <v>82500</v>
      </c>
      <c r="L47" s="21">
        <v>82500</v>
      </c>
      <c r="M47" s="13"/>
      <c r="N47" s="4"/>
    </row>
    <row r="48" spans="1:14" ht="23.25" x14ac:dyDescent="0.25">
      <c r="A48" s="16" t="s">
        <v>83</v>
      </c>
      <c r="B48" s="17" t="s">
        <v>82</v>
      </c>
      <c r="C48" s="23"/>
      <c r="D48" s="22"/>
      <c r="E48" s="22"/>
      <c r="F48" s="22"/>
      <c r="G48" s="22"/>
      <c r="H48" s="22"/>
      <c r="I48" s="22"/>
      <c r="J48" s="22">
        <f>J49</f>
        <v>82500</v>
      </c>
      <c r="K48" s="20">
        <f t="shared" si="4"/>
        <v>82500</v>
      </c>
      <c r="L48" s="21">
        <v>82500</v>
      </c>
      <c r="M48" s="13"/>
      <c r="N48" s="4"/>
    </row>
    <row r="49" spans="1:14" ht="34.5" x14ac:dyDescent="0.25">
      <c r="A49" s="16" t="s">
        <v>85</v>
      </c>
      <c r="B49" s="17" t="s">
        <v>84</v>
      </c>
      <c r="C49" s="23"/>
      <c r="D49" s="22"/>
      <c r="E49" s="22"/>
      <c r="F49" s="22"/>
      <c r="G49" s="22"/>
      <c r="H49" s="22"/>
      <c r="I49" s="22"/>
      <c r="J49" s="22">
        <v>82500</v>
      </c>
      <c r="K49" s="20">
        <f t="shared" si="4"/>
        <v>82500</v>
      </c>
      <c r="L49" s="21">
        <v>82500</v>
      </c>
      <c r="M49" s="13"/>
      <c r="N49" s="4"/>
    </row>
    <row r="50" spans="1:14" ht="23.25" x14ac:dyDescent="0.25">
      <c r="A50" s="16" t="s">
        <v>87</v>
      </c>
      <c r="B50" s="17" t="s">
        <v>86</v>
      </c>
      <c r="C50" s="23"/>
      <c r="D50" s="22"/>
      <c r="E50" s="22"/>
      <c r="F50" s="22"/>
      <c r="G50" s="22"/>
      <c r="H50" s="22"/>
      <c r="I50" s="22"/>
      <c r="J50" s="22"/>
      <c r="K50" s="20">
        <f t="shared" si="4"/>
        <v>0</v>
      </c>
      <c r="L50" s="21"/>
      <c r="M50" s="13"/>
      <c r="N50" s="4"/>
    </row>
    <row r="51" spans="1:14" ht="34.5" x14ac:dyDescent="0.25">
      <c r="A51" s="16" t="s">
        <v>89</v>
      </c>
      <c r="B51" s="17" t="s">
        <v>88</v>
      </c>
      <c r="C51" s="23"/>
      <c r="D51" s="22"/>
      <c r="E51" s="22"/>
      <c r="F51" s="22"/>
      <c r="G51" s="22"/>
      <c r="H51" s="22"/>
      <c r="I51" s="22"/>
      <c r="J51" s="22"/>
      <c r="K51" s="20">
        <f t="shared" si="4"/>
        <v>0</v>
      </c>
      <c r="L51" s="21"/>
      <c r="M51" s="13"/>
      <c r="N51" s="4"/>
    </row>
    <row r="52" spans="1:14" ht="45.75" x14ac:dyDescent="0.25">
      <c r="A52" s="16" t="s">
        <v>91</v>
      </c>
      <c r="B52" s="17" t="s">
        <v>90</v>
      </c>
      <c r="C52" s="23"/>
      <c r="D52" s="22"/>
      <c r="E52" s="22"/>
      <c r="F52" s="22"/>
      <c r="G52" s="22"/>
      <c r="H52" s="22"/>
      <c r="I52" s="22"/>
      <c r="J52" s="22"/>
      <c r="K52" s="20">
        <f t="shared" si="4"/>
        <v>0</v>
      </c>
      <c r="L52" s="21"/>
      <c r="M52" s="13"/>
      <c r="N52" s="4"/>
    </row>
    <row r="53" spans="1:14" ht="34.5" x14ac:dyDescent="0.25">
      <c r="A53" s="16" t="s">
        <v>93</v>
      </c>
      <c r="B53" s="17" t="s">
        <v>92</v>
      </c>
      <c r="C53" s="21">
        <v>30100000</v>
      </c>
      <c r="D53" s="22">
        <f>D56</f>
        <v>6000000</v>
      </c>
      <c r="E53" s="22"/>
      <c r="F53" s="22"/>
      <c r="G53" s="22"/>
      <c r="H53" s="22"/>
      <c r="I53" s="22"/>
      <c r="J53" s="22">
        <f>J54+J56++J66</f>
        <v>18840000</v>
      </c>
      <c r="K53" s="20">
        <f t="shared" si="4"/>
        <v>24840000</v>
      </c>
      <c r="L53" s="21">
        <v>54940000</v>
      </c>
      <c r="M53" s="13"/>
      <c r="N53" s="4"/>
    </row>
    <row r="54" spans="1:14" ht="57" x14ac:dyDescent="0.25">
      <c r="A54" s="16" t="s">
        <v>95</v>
      </c>
      <c r="B54" s="17" t="s">
        <v>94</v>
      </c>
      <c r="C54" s="23"/>
      <c r="D54" s="22"/>
      <c r="E54" s="22"/>
      <c r="F54" s="22"/>
      <c r="G54" s="22"/>
      <c r="H54" s="22"/>
      <c r="I54" s="22"/>
      <c r="J54" s="22"/>
      <c r="K54" s="20">
        <f t="shared" si="4"/>
        <v>0</v>
      </c>
      <c r="L54" s="21"/>
      <c r="M54" s="13"/>
      <c r="N54" s="4"/>
    </row>
    <row r="55" spans="1:14" ht="45.75" x14ac:dyDescent="0.25">
      <c r="A55" s="16" t="s">
        <v>97</v>
      </c>
      <c r="B55" s="17" t="s">
        <v>96</v>
      </c>
      <c r="C55" s="23"/>
      <c r="D55" s="22"/>
      <c r="E55" s="22"/>
      <c r="F55" s="22"/>
      <c r="G55" s="22"/>
      <c r="H55" s="22"/>
      <c r="I55" s="22"/>
      <c r="J55" s="22"/>
      <c r="K55" s="20">
        <f t="shared" si="4"/>
        <v>0</v>
      </c>
      <c r="L55" s="21"/>
      <c r="M55" s="13"/>
      <c r="N55" s="4"/>
    </row>
    <row r="56" spans="1:14" ht="68.25" x14ac:dyDescent="0.25">
      <c r="A56" s="16" t="s">
        <v>99</v>
      </c>
      <c r="B56" s="17" t="s">
        <v>98</v>
      </c>
      <c r="C56" s="21">
        <v>28500000</v>
      </c>
      <c r="D56" s="22">
        <f>D57+D61</f>
        <v>6000000</v>
      </c>
      <c r="E56" s="22"/>
      <c r="F56" s="22"/>
      <c r="G56" s="22"/>
      <c r="H56" s="22"/>
      <c r="I56" s="22"/>
      <c r="J56" s="22">
        <f>J57+J59+J61</f>
        <v>18040000</v>
      </c>
      <c r="K56" s="20">
        <f t="shared" si="4"/>
        <v>24040000</v>
      </c>
      <c r="L56" s="21">
        <v>52540000</v>
      </c>
      <c r="M56" s="13"/>
      <c r="N56" s="4"/>
    </row>
    <row r="57" spans="1:14" ht="57" x14ac:dyDescent="0.25">
      <c r="A57" s="16" t="s">
        <v>101</v>
      </c>
      <c r="B57" s="17" t="s">
        <v>100</v>
      </c>
      <c r="C57" s="21">
        <v>17344000</v>
      </c>
      <c r="D57" s="22">
        <f>D58</f>
        <v>2700000</v>
      </c>
      <c r="E57" s="22"/>
      <c r="F57" s="22"/>
      <c r="G57" s="22"/>
      <c r="H57" s="22"/>
      <c r="I57" s="22"/>
      <c r="J57" s="22">
        <f>J58</f>
        <v>-1994000</v>
      </c>
      <c r="K57" s="20">
        <f t="shared" si="4"/>
        <v>706000</v>
      </c>
      <c r="L57" s="21">
        <v>18050000</v>
      </c>
      <c r="M57" s="13"/>
      <c r="N57" s="4"/>
    </row>
    <row r="58" spans="1:14" ht="57" x14ac:dyDescent="0.25">
      <c r="A58" s="16" t="s">
        <v>103</v>
      </c>
      <c r="B58" s="17" t="s">
        <v>102</v>
      </c>
      <c r="C58" s="21">
        <v>17344000</v>
      </c>
      <c r="D58" s="22">
        <v>2700000</v>
      </c>
      <c r="E58" s="22"/>
      <c r="F58" s="22"/>
      <c r="G58" s="22"/>
      <c r="H58" s="22"/>
      <c r="I58" s="22"/>
      <c r="J58" s="22">
        <v>-1994000</v>
      </c>
      <c r="K58" s="20">
        <f t="shared" si="4"/>
        <v>706000</v>
      </c>
      <c r="L58" s="21">
        <v>18050000</v>
      </c>
      <c r="M58" s="13"/>
      <c r="N58" s="4"/>
    </row>
    <row r="59" spans="1:14" ht="57" x14ac:dyDescent="0.25">
      <c r="A59" s="16" t="s">
        <v>105</v>
      </c>
      <c r="B59" s="17" t="s">
        <v>104</v>
      </c>
      <c r="C59" s="21">
        <v>156000</v>
      </c>
      <c r="D59" s="22"/>
      <c r="E59" s="22"/>
      <c r="F59" s="22"/>
      <c r="G59" s="22"/>
      <c r="H59" s="22"/>
      <c r="I59" s="22"/>
      <c r="J59" s="22">
        <f>J60</f>
        <v>-6000</v>
      </c>
      <c r="K59" s="20">
        <f t="shared" si="4"/>
        <v>-6000</v>
      </c>
      <c r="L59" s="21">
        <v>150000</v>
      </c>
      <c r="M59" s="13"/>
      <c r="N59" s="4"/>
    </row>
    <row r="60" spans="1:14" ht="57" x14ac:dyDescent="0.25">
      <c r="A60" s="16" t="s">
        <v>107</v>
      </c>
      <c r="B60" s="17" t="s">
        <v>106</v>
      </c>
      <c r="C60" s="21">
        <v>156000</v>
      </c>
      <c r="D60" s="22"/>
      <c r="E60" s="22"/>
      <c r="F60" s="22"/>
      <c r="G60" s="22"/>
      <c r="H60" s="22"/>
      <c r="I60" s="22"/>
      <c r="J60" s="22">
        <v>-6000</v>
      </c>
      <c r="K60" s="20">
        <f t="shared" si="4"/>
        <v>-6000</v>
      </c>
      <c r="L60" s="21">
        <v>150000</v>
      </c>
      <c r="M60" s="13"/>
      <c r="N60" s="4"/>
    </row>
    <row r="61" spans="1:14" ht="34.5" x14ac:dyDescent="0.25">
      <c r="A61" s="16" t="s">
        <v>109</v>
      </c>
      <c r="B61" s="17" t="s">
        <v>108</v>
      </c>
      <c r="C61" s="21">
        <v>11000000</v>
      </c>
      <c r="D61" s="22">
        <f>D62</f>
        <v>3300000</v>
      </c>
      <c r="E61" s="22"/>
      <c r="F61" s="22"/>
      <c r="G61" s="22"/>
      <c r="H61" s="22"/>
      <c r="I61" s="22"/>
      <c r="J61" s="22">
        <f>J62</f>
        <v>20040000</v>
      </c>
      <c r="K61" s="20">
        <f t="shared" si="4"/>
        <v>23340000</v>
      </c>
      <c r="L61" s="21">
        <v>34340000</v>
      </c>
      <c r="M61" s="13"/>
      <c r="N61" s="4"/>
    </row>
    <row r="62" spans="1:14" ht="34.5" x14ac:dyDescent="0.25">
      <c r="A62" s="16" t="s">
        <v>111</v>
      </c>
      <c r="B62" s="17" t="s">
        <v>110</v>
      </c>
      <c r="C62" s="21">
        <v>11000000</v>
      </c>
      <c r="D62" s="22">
        <f>3300000</f>
        <v>3300000</v>
      </c>
      <c r="E62" s="22"/>
      <c r="F62" s="22"/>
      <c r="G62" s="22"/>
      <c r="H62" s="22"/>
      <c r="I62" s="22"/>
      <c r="J62" s="22">
        <v>20040000</v>
      </c>
      <c r="K62" s="20">
        <f t="shared" si="4"/>
        <v>23340000</v>
      </c>
      <c r="L62" s="21">
        <v>34340000</v>
      </c>
      <c r="M62" s="13"/>
      <c r="N62" s="4"/>
    </row>
    <row r="63" spans="1:14" ht="34.5" x14ac:dyDescent="0.25">
      <c r="A63" s="16" t="s">
        <v>113</v>
      </c>
      <c r="B63" s="17" t="s">
        <v>112</v>
      </c>
      <c r="C63" s="23"/>
      <c r="D63" s="22"/>
      <c r="E63" s="22"/>
      <c r="F63" s="22"/>
      <c r="G63" s="22"/>
      <c r="H63" s="22"/>
      <c r="I63" s="22"/>
      <c r="J63" s="22">
        <f>J64</f>
        <v>0</v>
      </c>
      <c r="K63" s="20">
        <f t="shared" si="4"/>
        <v>0</v>
      </c>
      <c r="L63" s="21"/>
      <c r="M63" s="13"/>
      <c r="N63" s="4"/>
    </row>
    <row r="64" spans="1:14" ht="34.5" x14ac:dyDescent="0.25">
      <c r="A64" s="16" t="s">
        <v>115</v>
      </c>
      <c r="B64" s="17" t="s">
        <v>114</v>
      </c>
      <c r="C64" s="23"/>
      <c r="D64" s="22"/>
      <c r="E64" s="22"/>
      <c r="F64" s="22"/>
      <c r="G64" s="22"/>
      <c r="H64" s="22"/>
      <c r="I64" s="22"/>
      <c r="J64" s="22">
        <f>J65</f>
        <v>0</v>
      </c>
      <c r="K64" s="20">
        <f t="shared" si="4"/>
        <v>0</v>
      </c>
      <c r="L64" s="21"/>
      <c r="M64" s="13"/>
      <c r="N64" s="4"/>
    </row>
    <row r="65" spans="1:14" ht="68.25" x14ac:dyDescent="0.25">
      <c r="A65" s="16" t="s">
        <v>117</v>
      </c>
      <c r="B65" s="17" t="s">
        <v>116</v>
      </c>
      <c r="C65" s="23"/>
      <c r="D65" s="22"/>
      <c r="E65" s="22"/>
      <c r="F65" s="22"/>
      <c r="G65" s="22"/>
      <c r="H65" s="22"/>
      <c r="I65" s="22"/>
      <c r="J65" s="22"/>
      <c r="K65" s="20">
        <f t="shared" si="4"/>
        <v>0</v>
      </c>
      <c r="L65" s="21"/>
      <c r="M65" s="13"/>
      <c r="N65" s="4"/>
    </row>
    <row r="66" spans="1:14" ht="68.25" x14ac:dyDescent="0.25">
      <c r="A66" s="16" t="s">
        <v>119</v>
      </c>
      <c r="B66" s="17" t="s">
        <v>118</v>
      </c>
      <c r="C66" s="21">
        <v>1600000</v>
      </c>
      <c r="D66" s="22"/>
      <c r="E66" s="22"/>
      <c r="F66" s="22"/>
      <c r="G66" s="22"/>
      <c r="H66" s="22"/>
      <c r="I66" s="22"/>
      <c r="J66" s="22">
        <f>J67</f>
        <v>800000</v>
      </c>
      <c r="K66" s="20">
        <f t="shared" si="4"/>
        <v>800000</v>
      </c>
      <c r="L66" s="21">
        <v>2400000</v>
      </c>
      <c r="M66" s="13"/>
      <c r="N66" s="4"/>
    </row>
    <row r="67" spans="1:14" ht="68.25" x14ac:dyDescent="0.25">
      <c r="A67" s="16" t="s">
        <v>121</v>
      </c>
      <c r="B67" s="17" t="s">
        <v>120</v>
      </c>
      <c r="C67" s="21">
        <v>1600000</v>
      </c>
      <c r="D67" s="22"/>
      <c r="E67" s="22"/>
      <c r="F67" s="22"/>
      <c r="G67" s="22"/>
      <c r="H67" s="22"/>
      <c r="I67" s="22"/>
      <c r="J67" s="22">
        <f>J68</f>
        <v>800000</v>
      </c>
      <c r="K67" s="20">
        <f t="shared" si="4"/>
        <v>800000</v>
      </c>
      <c r="L67" s="21">
        <v>2400000</v>
      </c>
      <c r="M67" s="13"/>
      <c r="N67" s="4"/>
    </row>
    <row r="68" spans="1:14" ht="68.25" x14ac:dyDescent="0.25">
      <c r="A68" s="16" t="s">
        <v>123</v>
      </c>
      <c r="B68" s="17" t="s">
        <v>122</v>
      </c>
      <c r="C68" s="21">
        <v>1600000</v>
      </c>
      <c r="D68" s="22"/>
      <c r="E68" s="22"/>
      <c r="F68" s="22"/>
      <c r="G68" s="22"/>
      <c r="H68" s="22"/>
      <c r="I68" s="22"/>
      <c r="J68" s="22">
        <v>800000</v>
      </c>
      <c r="K68" s="20">
        <f t="shared" si="4"/>
        <v>800000</v>
      </c>
      <c r="L68" s="21">
        <v>2400000</v>
      </c>
      <c r="M68" s="13"/>
      <c r="N68" s="4"/>
    </row>
    <row r="69" spans="1:14" x14ac:dyDescent="0.25">
      <c r="A69" s="16" t="s">
        <v>125</v>
      </c>
      <c r="B69" s="17" t="s">
        <v>124</v>
      </c>
      <c r="C69" s="21">
        <v>1625000</v>
      </c>
      <c r="D69" s="22"/>
      <c r="E69" s="22"/>
      <c r="F69" s="22"/>
      <c r="G69" s="22"/>
      <c r="H69" s="22"/>
      <c r="I69" s="22"/>
      <c r="J69" s="22">
        <f>J70</f>
        <v>770000</v>
      </c>
      <c r="K69" s="20">
        <f t="shared" si="4"/>
        <v>770000</v>
      </c>
      <c r="L69" s="21">
        <v>2395000</v>
      </c>
      <c r="M69" s="13"/>
      <c r="N69" s="4"/>
    </row>
    <row r="70" spans="1:14" x14ac:dyDescent="0.25">
      <c r="A70" s="16" t="s">
        <v>127</v>
      </c>
      <c r="B70" s="17" t="s">
        <v>126</v>
      </c>
      <c r="C70" s="21">
        <v>1625000</v>
      </c>
      <c r="D70" s="22"/>
      <c r="E70" s="22"/>
      <c r="F70" s="22"/>
      <c r="G70" s="22"/>
      <c r="H70" s="22"/>
      <c r="I70" s="22"/>
      <c r="J70" s="22">
        <f>J71+J72+J73</f>
        <v>770000</v>
      </c>
      <c r="K70" s="20">
        <f t="shared" ref="K70:K133" si="15">SUM(D70:J70)</f>
        <v>770000</v>
      </c>
      <c r="L70" s="21">
        <v>2395000</v>
      </c>
      <c r="M70" s="13"/>
      <c r="N70" s="4"/>
    </row>
    <row r="71" spans="1:14" ht="23.25" x14ac:dyDescent="0.25">
      <c r="A71" s="16" t="s">
        <v>129</v>
      </c>
      <c r="B71" s="17" t="s">
        <v>128</v>
      </c>
      <c r="C71" s="21">
        <v>90000</v>
      </c>
      <c r="D71" s="22"/>
      <c r="E71" s="22"/>
      <c r="F71" s="22"/>
      <c r="G71" s="22"/>
      <c r="H71" s="22"/>
      <c r="I71" s="22"/>
      <c r="J71" s="22">
        <v>10000</v>
      </c>
      <c r="K71" s="20">
        <f t="shared" si="15"/>
        <v>10000</v>
      </c>
      <c r="L71" s="21">
        <v>100000</v>
      </c>
      <c r="M71" s="13"/>
      <c r="N71" s="4"/>
    </row>
    <row r="72" spans="1:14" x14ac:dyDescent="0.25">
      <c r="A72" s="16" t="s">
        <v>131</v>
      </c>
      <c r="B72" s="17" t="s">
        <v>130</v>
      </c>
      <c r="C72" s="21">
        <v>170000</v>
      </c>
      <c r="D72" s="22"/>
      <c r="E72" s="22"/>
      <c r="F72" s="22"/>
      <c r="G72" s="22"/>
      <c r="H72" s="22"/>
      <c r="I72" s="22"/>
      <c r="J72" s="22">
        <v>-129000</v>
      </c>
      <c r="K72" s="20">
        <f t="shared" si="15"/>
        <v>-129000</v>
      </c>
      <c r="L72" s="21">
        <v>41000</v>
      </c>
      <c r="M72" s="13"/>
      <c r="N72" s="4"/>
    </row>
    <row r="73" spans="1:14" x14ac:dyDescent="0.25">
      <c r="A73" s="16" t="s">
        <v>133</v>
      </c>
      <c r="B73" s="17" t="s">
        <v>132</v>
      </c>
      <c r="C73" s="21">
        <v>1365000</v>
      </c>
      <c r="D73" s="22"/>
      <c r="E73" s="22"/>
      <c r="F73" s="22"/>
      <c r="G73" s="22"/>
      <c r="H73" s="22"/>
      <c r="I73" s="22"/>
      <c r="J73" s="22">
        <f>J74+J75</f>
        <v>889000</v>
      </c>
      <c r="K73" s="20">
        <f t="shared" si="15"/>
        <v>889000</v>
      </c>
      <c r="L73" s="21">
        <v>2254000</v>
      </c>
      <c r="M73" s="13"/>
      <c r="N73" s="4"/>
    </row>
    <row r="74" spans="1:14" x14ac:dyDescent="0.25">
      <c r="A74" s="16" t="s">
        <v>135</v>
      </c>
      <c r="B74" s="17" t="s">
        <v>134</v>
      </c>
      <c r="C74" s="21">
        <v>1365000</v>
      </c>
      <c r="D74" s="22"/>
      <c r="E74" s="22"/>
      <c r="F74" s="22"/>
      <c r="G74" s="22"/>
      <c r="H74" s="22"/>
      <c r="I74" s="22"/>
      <c r="J74" s="22">
        <v>889000</v>
      </c>
      <c r="K74" s="20">
        <f t="shared" si="15"/>
        <v>889000</v>
      </c>
      <c r="L74" s="21">
        <v>2254000</v>
      </c>
      <c r="M74" s="13"/>
      <c r="N74" s="4"/>
    </row>
    <row r="75" spans="1:14" x14ac:dyDescent="0.25">
      <c r="A75" s="16" t="s">
        <v>137</v>
      </c>
      <c r="B75" s="17" t="s">
        <v>136</v>
      </c>
      <c r="C75" s="21"/>
      <c r="D75" s="22"/>
      <c r="E75" s="22"/>
      <c r="F75" s="22"/>
      <c r="G75" s="22"/>
      <c r="H75" s="22"/>
      <c r="I75" s="22"/>
      <c r="J75" s="22"/>
      <c r="K75" s="20">
        <f t="shared" si="15"/>
        <v>0</v>
      </c>
      <c r="L75" s="21"/>
      <c r="M75" s="13"/>
      <c r="N75" s="4"/>
    </row>
    <row r="76" spans="1:14" ht="23.25" x14ac:dyDescent="0.25">
      <c r="A76" s="16" t="s">
        <v>139</v>
      </c>
      <c r="B76" s="17" t="s">
        <v>138</v>
      </c>
      <c r="C76" s="21"/>
      <c r="D76" s="22"/>
      <c r="E76" s="22"/>
      <c r="F76" s="22"/>
      <c r="G76" s="22"/>
      <c r="H76" s="22"/>
      <c r="I76" s="22"/>
      <c r="J76" s="22">
        <f>J77+J80</f>
        <v>600000</v>
      </c>
      <c r="K76" s="20">
        <f t="shared" si="15"/>
        <v>600000</v>
      </c>
      <c r="L76" s="21">
        <v>600000</v>
      </c>
      <c r="M76" s="13"/>
      <c r="N76" s="4"/>
    </row>
    <row r="77" spans="1:14" x14ac:dyDescent="0.25">
      <c r="A77" s="16" t="s">
        <v>141</v>
      </c>
      <c r="B77" s="17" t="s">
        <v>140</v>
      </c>
      <c r="C77" s="21"/>
      <c r="D77" s="22"/>
      <c r="E77" s="22"/>
      <c r="F77" s="22"/>
      <c r="G77" s="22"/>
      <c r="H77" s="22"/>
      <c r="I77" s="22"/>
      <c r="J77" s="22">
        <f>J78</f>
        <v>12000</v>
      </c>
      <c r="K77" s="20">
        <f t="shared" si="15"/>
        <v>12000</v>
      </c>
      <c r="L77" s="21">
        <v>12000</v>
      </c>
      <c r="M77" s="13"/>
      <c r="N77" s="4"/>
    </row>
    <row r="78" spans="1:14" x14ac:dyDescent="0.25">
      <c r="A78" s="16" t="s">
        <v>143</v>
      </c>
      <c r="B78" s="17" t="s">
        <v>142</v>
      </c>
      <c r="C78" s="23"/>
      <c r="D78" s="22"/>
      <c r="E78" s="22"/>
      <c r="F78" s="22"/>
      <c r="G78" s="22"/>
      <c r="H78" s="22"/>
      <c r="I78" s="22"/>
      <c r="J78" s="22">
        <f>J79</f>
        <v>12000</v>
      </c>
      <c r="K78" s="20">
        <f t="shared" si="15"/>
        <v>12000</v>
      </c>
      <c r="L78" s="21">
        <v>12000</v>
      </c>
      <c r="M78" s="13"/>
      <c r="N78" s="4"/>
    </row>
    <row r="79" spans="1:14" ht="34.5" x14ac:dyDescent="0.25">
      <c r="A79" s="16" t="s">
        <v>145</v>
      </c>
      <c r="B79" s="17" t="s">
        <v>144</v>
      </c>
      <c r="C79" s="23"/>
      <c r="D79" s="22"/>
      <c r="E79" s="22"/>
      <c r="F79" s="22"/>
      <c r="G79" s="22"/>
      <c r="H79" s="22"/>
      <c r="I79" s="22"/>
      <c r="J79" s="22">
        <v>12000</v>
      </c>
      <c r="K79" s="20">
        <f t="shared" si="15"/>
        <v>12000</v>
      </c>
      <c r="L79" s="21">
        <v>12000</v>
      </c>
      <c r="M79" s="13"/>
      <c r="N79" s="4"/>
    </row>
    <row r="80" spans="1:14" x14ac:dyDescent="0.25">
      <c r="A80" s="16" t="s">
        <v>147</v>
      </c>
      <c r="B80" s="17" t="s">
        <v>146</v>
      </c>
      <c r="C80" s="23"/>
      <c r="D80" s="22"/>
      <c r="E80" s="22"/>
      <c r="F80" s="22"/>
      <c r="G80" s="22"/>
      <c r="H80" s="22"/>
      <c r="I80" s="22"/>
      <c r="J80" s="22">
        <f>J81</f>
        <v>588000</v>
      </c>
      <c r="K80" s="20">
        <f t="shared" si="15"/>
        <v>588000</v>
      </c>
      <c r="L80" s="21">
        <v>588000</v>
      </c>
      <c r="M80" s="13"/>
      <c r="N80" s="4"/>
    </row>
    <row r="81" spans="1:14" x14ac:dyDescent="0.25">
      <c r="A81" s="16" t="s">
        <v>149</v>
      </c>
      <c r="B81" s="17" t="s">
        <v>148</v>
      </c>
      <c r="C81" s="23"/>
      <c r="D81" s="22"/>
      <c r="E81" s="22"/>
      <c r="F81" s="22"/>
      <c r="G81" s="22"/>
      <c r="H81" s="22"/>
      <c r="I81" s="22"/>
      <c r="J81" s="22">
        <f>J82</f>
        <v>588000</v>
      </c>
      <c r="K81" s="20">
        <f t="shared" si="15"/>
        <v>588000</v>
      </c>
      <c r="L81" s="21">
        <v>588000</v>
      </c>
      <c r="M81" s="13"/>
      <c r="N81" s="4"/>
    </row>
    <row r="82" spans="1:14" ht="23.25" x14ac:dyDescent="0.25">
      <c r="A82" s="16" t="s">
        <v>151</v>
      </c>
      <c r="B82" s="17" t="s">
        <v>150</v>
      </c>
      <c r="C82" s="23"/>
      <c r="D82" s="22"/>
      <c r="E82" s="22"/>
      <c r="F82" s="22"/>
      <c r="G82" s="22"/>
      <c r="H82" s="22"/>
      <c r="I82" s="22"/>
      <c r="J82" s="22">
        <v>588000</v>
      </c>
      <c r="K82" s="20">
        <f t="shared" si="15"/>
        <v>588000</v>
      </c>
      <c r="L82" s="21">
        <v>588000</v>
      </c>
      <c r="M82" s="13"/>
      <c r="N82" s="4"/>
    </row>
    <row r="83" spans="1:14" ht="23.25" x14ac:dyDescent="0.25">
      <c r="A83" s="16" t="s">
        <v>153</v>
      </c>
      <c r="B83" s="17" t="s">
        <v>152</v>
      </c>
      <c r="C83" s="21">
        <v>3100000</v>
      </c>
      <c r="D83" s="22">
        <f t="shared" ref="D83:I83" si="16">D84+D89</f>
        <v>0</v>
      </c>
      <c r="E83" s="22">
        <f t="shared" si="16"/>
        <v>503000</v>
      </c>
      <c r="F83" s="22">
        <f t="shared" si="16"/>
        <v>1400000</v>
      </c>
      <c r="G83" s="22">
        <f t="shared" si="16"/>
        <v>0</v>
      </c>
      <c r="H83" s="22">
        <f t="shared" si="16"/>
        <v>0</v>
      </c>
      <c r="I83" s="22">
        <f t="shared" si="16"/>
        <v>674533</v>
      </c>
      <c r="J83" s="22">
        <f>J84+J89+J92</f>
        <v>5656000</v>
      </c>
      <c r="K83" s="20">
        <f t="shared" si="15"/>
        <v>8233533</v>
      </c>
      <c r="L83" s="21">
        <v>11333533</v>
      </c>
      <c r="M83" s="13"/>
      <c r="N83" s="4"/>
    </row>
    <row r="84" spans="1:14" ht="68.25" x14ac:dyDescent="0.25">
      <c r="A84" s="16" t="s">
        <v>155</v>
      </c>
      <c r="B84" s="17" t="s">
        <v>154</v>
      </c>
      <c r="C84" s="21">
        <v>1100000</v>
      </c>
      <c r="D84" s="22">
        <f t="shared" ref="D84:I84" si="17">D85+D87</f>
        <v>0</v>
      </c>
      <c r="E84" s="22">
        <f t="shared" si="17"/>
        <v>0</v>
      </c>
      <c r="F84" s="22">
        <f t="shared" si="17"/>
        <v>0</v>
      </c>
      <c r="G84" s="22">
        <f t="shared" si="17"/>
        <v>0</v>
      </c>
      <c r="H84" s="22">
        <f t="shared" si="17"/>
        <v>0</v>
      </c>
      <c r="I84" s="22">
        <f t="shared" si="17"/>
        <v>0</v>
      </c>
      <c r="J84" s="22">
        <f>J85+J87</f>
        <v>-774000</v>
      </c>
      <c r="K84" s="20">
        <f t="shared" si="15"/>
        <v>-774000</v>
      </c>
      <c r="L84" s="21">
        <v>326000</v>
      </c>
      <c r="M84" s="13"/>
      <c r="N84" s="4"/>
    </row>
    <row r="85" spans="1:14" ht="79.5" x14ac:dyDescent="0.25">
      <c r="A85" s="16" t="s">
        <v>157</v>
      </c>
      <c r="B85" s="17" t="s">
        <v>156</v>
      </c>
      <c r="C85" s="21">
        <v>1100000</v>
      </c>
      <c r="D85" s="22">
        <f t="shared" ref="D85:I85" si="18">D86</f>
        <v>0</v>
      </c>
      <c r="E85" s="22">
        <f t="shared" si="18"/>
        <v>0</v>
      </c>
      <c r="F85" s="22">
        <f t="shared" si="18"/>
        <v>0</v>
      </c>
      <c r="G85" s="22">
        <f t="shared" si="18"/>
        <v>0</v>
      </c>
      <c r="H85" s="22">
        <f t="shared" si="18"/>
        <v>0</v>
      </c>
      <c r="I85" s="22">
        <f t="shared" si="18"/>
        <v>0</v>
      </c>
      <c r="J85" s="22">
        <f>J86</f>
        <v>-774000</v>
      </c>
      <c r="K85" s="20">
        <f t="shared" si="15"/>
        <v>-774000</v>
      </c>
      <c r="L85" s="21">
        <v>326000</v>
      </c>
      <c r="M85" s="13"/>
      <c r="N85" s="4"/>
    </row>
    <row r="86" spans="1:14" ht="68.25" x14ac:dyDescent="0.25">
      <c r="A86" s="16" t="s">
        <v>159</v>
      </c>
      <c r="B86" s="17" t="s">
        <v>158</v>
      </c>
      <c r="C86" s="21">
        <v>1100000</v>
      </c>
      <c r="D86" s="22"/>
      <c r="E86" s="22"/>
      <c r="F86" s="22"/>
      <c r="G86" s="22"/>
      <c r="H86" s="22"/>
      <c r="I86" s="22"/>
      <c r="J86" s="22">
        <v>-774000</v>
      </c>
      <c r="K86" s="20">
        <f t="shared" si="15"/>
        <v>-774000</v>
      </c>
      <c r="L86" s="21">
        <v>326000</v>
      </c>
      <c r="M86" s="13"/>
      <c r="N86" s="4"/>
    </row>
    <row r="87" spans="1:14" ht="68.25" x14ac:dyDescent="0.25">
      <c r="A87" s="16" t="s">
        <v>161</v>
      </c>
      <c r="B87" s="17" t="s">
        <v>160</v>
      </c>
      <c r="C87" s="23"/>
      <c r="D87" s="22">
        <f t="shared" ref="D87:I87" si="19">D88</f>
        <v>0</v>
      </c>
      <c r="E87" s="22">
        <f t="shared" si="19"/>
        <v>0</v>
      </c>
      <c r="F87" s="22">
        <f t="shared" si="19"/>
        <v>0</v>
      </c>
      <c r="G87" s="22">
        <f t="shared" si="19"/>
        <v>0</v>
      </c>
      <c r="H87" s="22">
        <f t="shared" si="19"/>
        <v>0</v>
      </c>
      <c r="I87" s="22">
        <f t="shared" si="19"/>
        <v>0</v>
      </c>
      <c r="J87" s="22">
        <f>J88</f>
        <v>0</v>
      </c>
      <c r="K87" s="20">
        <f t="shared" si="15"/>
        <v>0</v>
      </c>
      <c r="L87" s="21"/>
      <c r="M87" s="13"/>
      <c r="N87" s="4"/>
    </row>
    <row r="88" spans="1:14" ht="68.25" x14ac:dyDescent="0.25">
      <c r="A88" s="16" t="s">
        <v>163</v>
      </c>
      <c r="B88" s="17" t="s">
        <v>162</v>
      </c>
      <c r="C88" s="23"/>
      <c r="D88" s="22"/>
      <c r="E88" s="22"/>
      <c r="F88" s="22"/>
      <c r="G88" s="22"/>
      <c r="H88" s="22"/>
      <c r="I88" s="22"/>
      <c r="J88" s="22"/>
      <c r="K88" s="20">
        <f t="shared" si="15"/>
        <v>0</v>
      </c>
      <c r="L88" s="21"/>
      <c r="M88" s="13"/>
      <c r="N88" s="4"/>
    </row>
    <row r="89" spans="1:14" ht="23.25" x14ac:dyDescent="0.25">
      <c r="A89" s="16" t="s">
        <v>165</v>
      </c>
      <c r="B89" s="17" t="s">
        <v>164</v>
      </c>
      <c r="C89" s="21">
        <v>2000000</v>
      </c>
      <c r="D89" s="22">
        <f t="shared" ref="D89:I89" si="20">D90+D92</f>
        <v>0</v>
      </c>
      <c r="E89" s="22">
        <f t="shared" si="20"/>
        <v>503000</v>
      </c>
      <c r="F89" s="22">
        <f t="shared" si="20"/>
        <v>1400000</v>
      </c>
      <c r="G89" s="22">
        <f t="shared" si="20"/>
        <v>0</v>
      </c>
      <c r="H89" s="22">
        <f t="shared" si="20"/>
        <v>0</v>
      </c>
      <c r="I89" s="22">
        <f t="shared" si="20"/>
        <v>674533</v>
      </c>
      <c r="J89" s="22">
        <f>J90</f>
        <v>4430000</v>
      </c>
      <c r="K89" s="20">
        <f>SUM(D89:J89)</f>
        <v>7007533</v>
      </c>
      <c r="L89" s="21">
        <v>9007533</v>
      </c>
      <c r="M89" s="13"/>
      <c r="N89" s="4"/>
    </row>
    <row r="90" spans="1:14" ht="23.25" x14ac:dyDescent="0.25">
      <c r="A90" s="16" t="s">
        <v>167</v>
      </c>
      <c r="B90" s="17" t="s">
        <v>166</v>
      </c>
      <c r="C90" s="21">
        <v>2000000</v>
      </c>
      <c r="D90" s="22">
        <f t="shared" ref="D90:I90" si="21">D91</f>
        <v>0</v>
      </c>
      <c r="E90" s="22">
        <f t="shared" si="21"/>
        <v>503000</v>
      </c>
      <c r="F90" s="22">
        <f t="shared" si="21"/>
        <v>1400000</v>
      </c>
      <c r="G90" s="22">
        <f t="shared" si="21"/>
        <v>0</v>
      </c>
      <c r="H90" s="22">
        <f t="shared" si="21"/>
        <v>0</v>
      </c>
      <c r="I90" s="22">
        <f t="shared" si="21"/>
        <v>674533</v>
      </c>
      <c r="J90" s="22">
        <f>J91</f>
        <v>4430000</v>
      </c>
      <c r="K90" s="20">
        <f t="shared" si="15"/>
        <v>7007533</v>
      </c>
      <c r="L90" s="21">
        <v>9007533</v>
      </c>
      <c r="M90" s="13"/>
      <c r="N90" s="4"/>
    </row>
    <row r="91" spans="1:14" ht="34.5" x14ac:dyDescent="0.25">
      <c r="A91" s="16" t="s">
        <v>169</v>
      </c>
      <c r="B91" s="17" t="s">
        <v>168</v>
      </c>
      <c r="C91" s="21">
        <v>2000000</v>
      </c>
      <c r="D91" s="22"/>
      <c r="E91" s="22">
        <v>503000</v>
      </c>
      <c r="F91" s="22">
        <v>1400000</v>
      </c>
      <c r="G91" s="22"/>
      <c r="H91" s="22"/>
      <c r="I91" s="22">
        <v>674533</v>
      </c>
      <c r="J91" s="22">
        <v>4430000</v>
      </c>
      <c r="K91" s="20">
        <f t="shared" si="15"/>
        <v>7007533</v>
      </c>
      <c r="L91" s="21">
        <v>9007533</v>
      </c>
      <c r="M91" s="13"/>
      <c r="N91" s="4"/>
    </row>
    <row r="92" spans="1:14" ht="57" x14ac:dyDescent="0.25">
      <c r="A92" s="16" t="s">
        <v>171</v>
      </c>
      <c r="B92" s="17" t="s">
        <v>170</v>
      </c>
      <c r="C92" s="23"/>
      <c r="D92" s="22">
        <f t="shared" ref="D92:I93" si="22">D93</f>
        <v>0</v>
      </c>
      <c r="E92" s="22">
        <f t="shared" si="22"/>
        <v>0</v>
      </c>
      <c r="F92" s="22">
        <f t="shared" si="22"/>
        <v>0</v>
      </c>
      <c r="G92" s="22">
        <f t="shared" si="22"/>
        <v>0</v>
      </c>
      <c r="H92" s="22">
        <f t="shared" si="22"/>
        <v>0</v>
      </c>
      <c r="I92" s="22">
        <f t="shared" si="22"/>
        <v>0</v>
      </c>
      <c r="J92" s="22">
        <f>J93</f>
        <v>2000000</v>
      </c>
      <c r="K92" s="20">
        <f t="shared" si="15"/>
        <v>2000000</v>
      </c>
      <c r="L92" s="21">
        <v>2000000</v>
      </c>
      <c r="M92" s="13"/>
      <c r="N92" s="4"/>
    </row>
    <row r="93" spans="1:14" ht="57" x14ac:dyDescent="0.25">
      <c r="A93" s="16" t="s">
        <v>173</v>
      </c>
      <c r="B93" s="17" t="s">
        <v>172</v>
      </c>
      <c r="C93" s="23"/>
      <c r="D93" s="22">
        <f t="shared" si="22"/>
        <v>0</v>
      </c>
      <c r="E93" s="22">
        <f t="shared" si="22"/>
        <v>0</v>
      </c>
      <c r="F93" s="22">
        <f t="shared" si="22"/>
        <v>0</v>
      </c>
      <c r="G93" s="22">
        <f t="shared" si="22"/>
        <v>0</v>
      </c>
      <c r="H93" s="22">
        <f t="shared" si="22"/>
        <v>0</v>
      </c>
      <c r="I93" s="22">
        <f t="shared" si="22"/>
        <v>0</v>
      </c>
      <c r="J93" s="22">
        <f>J94</f>
        <v>2000000</v>
      </c>
      <c r="K93" s="20">
        <f t="shared" si="15"/>
        <v>2000000</v>
      </c>
      <c r="L93" s="21">
        <v>2000000</v>
      </c>
      <c r="M93" s="13"/>
      <c r="N93" s="4"/>
    </row>
    <row r="94" spans="1:14" ht="68.25" x14ac:dyDescent="0.25">
      <c r="A94" s="16" t="s">
        <v>175</v>
      </c>
      <c r="B94" s="17" t="s">
        <v>174</v>
      </c>
      <c r="C94" s="23"/>
      <c r="D94" s="22"/>
      <c r="E94" s="22"/>
      <c r="F94" s="22"/>
      <c r="G94" s="22"/>
      <c r="H94" s="22"/>
      <c r="I94" s="22"/>
      <c r="J94" s="22">
        <v>2000000</v>
      </c>
      <c r="K94" s="20">
        <f t="shared" si="15"/>
        <v>2000000</v>
      </c>
      <c r="L94" s="21">
        <v>2000000</v>
      </c>
      <c r="M94" s="13"/>
      <c r="N94" s="4"/>
    </row>
    <row r="95" spans="1:14" x14ac:dyDescent="0.25">
      <c r="A95" s="16" t="s">
        <v>177</v>
      </c>
      <c r="B95" s="17" t="s">
        <v>176</v>
      </c>
      <c r="C95" s="21">
        <v>5150000</v>
      </c>
      <c r="D95" s="22">
        <f t="shared" ref="D95:I95" si="23">D96+D99+D100+D102+D107+D108+D112+D114+D115+D117+D119</f>
        <v>1000000</v>
      </c>
      <c r="E95" s="22">
        <f t="shared" si="23"/>
        <v>0</v>
      </c>
      <c r="F95" s="22">
        <f t="shared" si="23"/>
        <v>0</v>
      </c>
      <c r="G95" s="22">
        <f t="shared" si="23"/>
        <v>0</v>
      </c>
      <c r="H95" s="22">
        <f t="shared" si="23"/>
        <v>0</v>
      </c>
      <c r="I95" s="22">
        <f t="shared" si="23"/>
        <v>0</v>
      </c>
      <c r="J95" s="22">
        <f>J96+J99+J100+J102+J107+J108+J112+J114+J115+J117+J119</f>
        <v>4700000</v>
      </c>
      <c r="K95" s="20">
        <f t="shared" si="15"/>
        <v>5700000</v>
      </c>
      <c r="L95" s="21">
        <v>10850000</v>
      </c>
      <c r="M95" s="13"/>
      <c r="N95" s="4"/>
    </row>
    <row r="96" spans="1:14" ht="23.25" x14ac:dyDescent="0.25">
      <c r="A96" s="16" t="s">
        <v>179</v>
      </c>
      <c r="B96" s="17" t="s">
        <v>178</v>
      </c>
      <c r="C96" s="23"/>
      <c r="D96" s="22"/>
      <c r="E96" s="22"/>
      <c r="F96" s="22"/>
      <c r="G96" s="22"/>
      <c r="H96" s="22"/>
      <c r="I96" s="22"/>
      <c r="J96" s="22">
        <f>J97+J98</f>
        <v>110000</v>
      </c>
      <c r="K96" s="20">
        <f t="shared" si="15"/>
        <v>110000</v>
      </c>
      <c r="L96" s="21">
        <v>110000</v>
      </c>
      <c r="M96" s="13"/>
      <c r="N96" s="4"/>
    </row>
    <row r="97" spans="1:14" ht="57" x14ac:dyDescent="0.25">
      <c r="A97" s="16" t="s">
        <v>181</v>
      </c>
      <c r="B97" s="17" t="s">
        <v>180</v>
      </c>
      <c r="C97" s="23"/>
      <c r="D97" s="22"/>
      <c r="E97" s="22"/>
      <c r="F97" s="22"/>
      <c r="G97" s="22"/>
      <c r="H97" s="22"/>
      <c r="I97" s="22"/>
      <c r="J97" s="22"/>
      <c r="K97" s="20">
        <f t="shared" si="15"/>
        <v>0</v>
      </c>
      <c r="L97" s="21"/>
      <c r="M97" s="13"/>
      <c r="N97" s="4"/>
    </row>
    <row r="98" spans="1:14" ht="45.75" x14ac:dyDescent="0.25">
      <c r="A98" s="16" t="s">
        <v>183</v>
      </c>
      <c r="B98" s="17" t="s">
        <v>182</v>
      </c>
      <c r="C98" s="23"/>
      <c r="D98" s="22"/>
      <c r="E98" s="22"/>
      <c r="F98" s="22"/>
      <c r="G98" s="22"/>
      <c r="H98" s="22"/>
      <c r="I98" s="22"/>
      <c r="J98" s="22">
        <v>110000</v>
      </c>
      <c r="K98" s="20">
        <f t="shared" si="15"/>
        <v>110000</v>
      </c>
      <c r="L98" s="21">
        <v>110000</v>
      </c>
      <c r="M98" s="13"/>
      <c r="N98" s="4"/>
    </row>
    <row r="99" spans="1:14" ht="45.75" x14ac:dyDescent="0.25">
      <c r="A99" s="16" t="s">
        <v>185</v>
      </c>
      <c r="B99" s="17" t="s">
        <v>184</v>
      </c>
      <c r="C99" s="23"/>
      <c r="D99" s="22"/>
      <c r="E99" s="22"/>
      <c r="F99" s="22"/>
      <c r="G99" s="22"/>
      <c r="H99" s="22"/>
      <c r="I99" s="22"/>
      <c r="J99" s="22"/>
      <c r="K99" s="20">
        <f t="shared" si="15"/>
        <v>0</v>
      </c>
      <c r="L99" s="21"/>
      <c r="M99" s="13"/>
      <c r="N99" s="4"/>
    </row>
    <row r="100" spans="1:14" ht="45.75" x14ac:dyDescent="0.25">
      <c r="A100" s="16" t="s">
        <v>187</v>
      </c>
      <c r="B100" s="17" t="s">
        <v>186</v>
      </c>
      <c r="C100" s="21">
        <v>85000</v>
      </c>
      <c r="D100" s="22">
        <f t="shared" ref="D100:I100" si="24">D101</f>
        <v>0</v>
      </c>
      <c r="E100" s="22">
        <f t="shared" si="24"/>
        <v>0</v>
      </c>
      <c r="F100" s="22">
        <f t="shared" si="24"/>
        <v>0</v>
      </c>
      <c r="G100" s="22">
        <f t="shared" si="24"/>
        <v>0</v>
      </c>
      <c r="H100" s="22">
        <f t="shared" si="24"/>
        <v>0</v>
      </c>
      <c r="I100" s="22">
        <f t="shared" si="24"/>
        <v>0</v>
      </c>
      <c r="J100" s="22">
        <f>J101</f>
        <v>0</v>
      </c>
      <c r="K100" s="20">
        <f t="shared" si="15"/>
        <v>0</v>
      </c>
      <c r="L100" s="21">
        <v>85000</v>
      </c>
      <c r="M100" s="13"/>
      <c r="N100" s="4"/>
    </row>
    <row r="101" spans="1:14" ht="45.75" x14ac:dyDescent="0.25">
      <c r="A101" s="16" t="s">
        <v>189</v>
      </c>
      <c r="B101" s="17" t="s">
        <v>188</v>
      </c>
      <c r="C101" s="21">
        <v>85000</v>
      </c>
      <c r="D101" s="22"/>
      <c r="E101" s="22"/>
      <c r="F101" s="22"/>
      <c r="G101" s="22"/>
      <c r="H101" s="22"/>
      <c r="I101" s="22"/>
      <c r="J101" s="22"/>
      <c r="K101" s="20">
        <f t="shared" si="15"/>
        <v>0</v>
      </c>
      <c r="L101" s="21">
        <v>85000</v>
      </c>
      <c r="M101" s="13"/>
      <c r="N101" s="4"/>
    </row>
    <row r="102" spans="1:14" ht="90.75" x14ac:dyDescent="0.25">
      <c r="A102" s="16" t="s">
        <v>191</v>
      </c>
      <c r="B102" s="17" t="s">
        <v>190</v>
      </c>
      <c r="C102" s="21">
        <v>590000</v>
      </c>
      <c r="D102" s="22">
        <f t="shared" ref="D102:I102" si="25">D103+D104+D105+D106</f>
        <v>0</v>
      </c>
      <c r="E102" s="22">
        <f t="shared" si="25"/>
        <v>0</v>
      </c>
      <c r="F102" s="22">
        <f t="shared" si="25"/>
        <v>0</v>
      </c>
      <c r="G102" s="22">
        <f t="shared" si="25"/>
        <v>0</v>
      </c>
      <c r="H102" s="22">
        <f t="shared" si="25"/>
        <v>0</v>
      </c>
      <c r="I102" s="22">
        <f t="shared" si="25"/>
        <v>0</v>
      </c>
      <c r="J102" s="22">
        <f>J103+J104+J105+J106</f>
        <v>-202000</v>
      </c>
      <c r="K102" s="20">
        <f t="shared" si="15"/>
        <v>-202000</v>
      </c>
      <c r="L102" s="21">
        <v>388000</v>
      </c>
      <c r="M102" s="13"/>
      <c r="N102" s="4"/>
    </row>
    <row r="103" spans="1:14" ht="34.5" x14ac:dyDescent="0.25">
      <c r="A103" s="16" t="s">
        <v>193</v>
      </c>
      <c r="B103" s="17" t="s">
        <v>192</v>
      </c>
      <c r="C103" s="23"/>
      <c r="D103" s="22"/>
      <c r="E103" s="22"/>
      <c r="F103" s="22"/>
      <c r="G103" s="22"/>
      <c r="H103" s="22"/>
      <c r="I103" s="22"/>
      <c r="J103" s="22"/>
      <c r="K103" s="20">
        <f t="shared" si="15"/>
        <v>0</v>
      </c>
      <c r="L103" s="21"/>
      <c r="M103" s="13"/>
      <c r="N103" s="4"/>
    </row>
    <row r="104" spans="1:14" ht="34.5" x14ac:dyDescent="0.25">
      <c r="A104" s="16" t="s">
        <v>195</v>
      </c>
      <c r="B104" s="17" t="s">
        <v>194</v>
      </c>
      <c r="C104" s="23"/>
      <c r="D104" s="22"/>
      <c r="E104" s="22"/>
      <c r="F104" s="22"/>
      <c r="G104" s="22"/>
      <c r="H104" s="22"/>
      <c r="I104" s="22"/>
      <c r="J104" s="22">
        <v>108000</v>
      </c>
      <c r="K104" s="20">
        <f t="shared" si="15"/>
        <v>108000</v>
      </c>
      <c r="L104" s="21">
        <v>108000</v>
      </c>
      <c r="M104" s="13"/>
      <c r="N104" s="4"/>
    </row>
    <row r="105" spans="1:14" ht="23.25" x14ac:dyDescent="0.25">
      <c r="A105" s="16" t="s">
        <v>197</v>
      </c>
      <c r="B105" s="17" t="s">
        <v>196</v>
      </c>
      <c r="C105" s="21">
        <v>400000</v>
      </c>
      <c r="D105" s="22"/>
      <c r="E105" s="22"/>
      <c r="F105" s="22"/>
      <c r="G105" s="22"/>
      <c r="H105" s="22"/>
      <c r="I105" s="22"/>
      <c r="J105" s="22">
        <v>-310000</v>
      </c>
      <c r="K105" s="20">
        <f t="shared" si="15"/>
        <v>-310000</v>
      </c>
      <c r="L105" s="21">
        <v>90000</v>
      </c>
      <c r="M105" s="13"/>
      <c r="N105" s="4"/>
    </row>
    <row r="106" spans="1:14" ht="23.25" x14ac:dyDescent="0.25">
      <c r="A106" s="16" t="s">
        <v>199</v>
      </c>
      <c r="B106" s="17" t="s">
        <v>198</v>
      </c>
      <c r="C106" s="21">
        <v>190000</v>
      </c>
      <c r="D106" s="22"/>
      <c r="E106" s="22"/>
      <c r="F106" s="22"/>
      <c r="G106" s="22"/>
      <c r="H106" s="22"/>
      <c r="I106" s="22"/>
      <c r="J106" s="22"/>
      <c r="K106" s="20">
        <f t="shared" si="15"/>
        <v>0</v>
      </c>
      <c r="L106" s="21">
        <v>190000</v>
      </c>
      <c r="M106" s="13"/>
      <c r="N106" s="4"/>
    </row>
    <row r="107" spans="1:14" ht="45.75" x14ac:dyDescent="0.25">
      <c r="A107" s="16" t="s">
        <v>201</v>
      </c>
      <c r="B107" s="17" t="s">
        <v>200</v>
      </c>
      <c r="C107" s="21">
        <v>500000</v>
      </c>
      <c r="D107" s="22"/>
      <c r="E107" s="22"/>
      <c r="F107" s="22"/>
      <c r="G107" s="22"/>
      <c r="H107" s="22"/>
      <c r="I107" s="22"/>
      <c r="J107" s="22">
        <v>410000</v>
      </c>
      <c r="K107" s="20">
        <f t="shared" si="15"/>
        <v>410000</v>
      </c>
      <c r="L107" s="21">
        <v>910000</v>
      </c>
      <c r="M107" s="13"/>
      <c r="N107" s="4"/>
    </row>
    <row r="108" spans="1:14" ht="23.25" x14ac:dyDescent="0.25">
      <c r="A108" s="16" t="s">
        <v>203</v>
      </c>
      <c r="B108" s="17" t="s">
        <v>202</v>
      </c>
      <c r="C108" s="23"/>
      <c r="D108" s="22">
        <f t="shared" ref="D108:I108" si="26">D109</f>
        <v>0</v>
      </c>
      <c r="E108" s="22">
        <f t="shared" si="26"/>
        <v>0</v>
      </c>
      <c r="F108" s="22">
        <f t="shared" si="26"/>
        <v>0</v>
      </c>
      <c r="G108" s="22">
        <f t="shared" si="26"/>
        <v>0</v>
      </c>
      <c r="H108" s="22">
        <f t="shared" si="26"/>
        <v>0</v>
      </c>
      <c r="I108" s="22">
        <f t="shared" si="26"/>
        <v>0</v>
      </c>
      <c r="J108" s="22">
        <f>J109</f>
        <v>0</v>
      </c>
      <c r="K108" s="20">
        <f t="shared" si="15"/>
        <v>0</v>
      </c>
      <c r="L108" s="21"/>
      <c r="M108" s="13"/>
      <c r="N108" s="4"/>
    </row>
    <row r="109" spans="1:14" ht="23.25" x14ac:dyDescent="0.25">
      <c r="A109" s="16" t="s">
        <v>205</v>
      </c>
      <c r="B109" s="17" t="s">
        <v>204</v>
      </c>
      <c r="C109" s="23"/>
      <c r="D109" s="22"/>
      <c r="E109" s="22"/>
      <c r="F109" s="22"/>
      <c r="G109" s="22"/>
      <c r="H109" s="22"/>
      <c r="I109" s="22"/>
      <c r="J109" s="22"/>
      <c r="K109" s="20">
        <f t="shared" si="15"/>
        <v>0</v>
      </c>
      <c r="L109" s="21"/>
      <c r="M109" s="13"/>
      <c r="N109" s="4"/>
    </row>
    <row r="110" spans="1:14" ht="34.5" x14ac:dyDescent="0.25">
      <c r="A110" s="16" t="s">
        <v>207</v>
      </c>
      <c r="B110" s="17" t="s">
        <v>206</v>
      </c>
      <c r="C110" s="23"/>
      <c r="D110" s="22">
        <f t="shared" ref="D110:I110" si="27">D111</f>
        <v>0</v>
      </c>
      <c r="E110" s="22">
        <f t="shared" si="27"/>
        <v>0</v>
      </c>
      <c r="F110" s="22">
        <f t="shared" si="27"/>
        <v>0</v>
      </c>
      <c r="G110" s="22">
        <f t="shared" si="27"/>
        <v>0</v>
      </c>
      <c r="H110" s="22">
        <f t="shared" si="27"/>
        <v>0</v>
      </c>
      <c r="I110" s="22">
        <f t="shared" si="27"/>
        <v>0</v>
      </c>
      <c r="J110" s="22">
        <f>J111</f>
        <v>0</v>
      </c>
      <c r="K110" s="20">
        <f t="shared" si="15"/>
        <v>0</v>
      </c>
      <c r="L110" s="21"/>
      <c r="M110" s="13"/>
      <c r="N110" s="4"/>
    </row>
    <row r="111" spans="1:14" ht="45.75" x14ac:dyDescent="0.25">
      <c r="A111" s="16" t="s">
        <v>209</v>
      </c>
      <c r="B111" s="17" t="s">
        <v>208</v>
      </c>
      <c r="C111" s="23"/>
      <c r="D111" s="22"/>
      <c r="E111" s="22"/>
      <c r="F111" s="22"/>
      <c r="G111" s="22"/>
      <c r="H111" s="22"/>
      <c r="I111" s="22"/>
      <c r="J111" s="22"/>
      <c r="K111" s="20">
        <f t="shared" si="15"/>
        <v>0</v>
      </c>
      <c r="L111" s="21"/>
      <c r="M111" s="13"/>
      <c r="N111" s="4"/>
    </row>
    <row r="112" spans="1:14" ht="45.75" x14ac:dyDescent="0.25">
      <c r="A112" s="16" t="s">
        <v>211</v>
      </c>
      <c r="B112" s="17" t="s">
        <v>210</v>
      </c>
      <c r="C112" s="23"/>
      <c r="D112" s="22">
        <f t="shared" ref="D112:I112" si="28">D113</f>
        <v>0</v>
      </c>
      <c r="E112" s="22">
        <f t="shared" si="28"/>
        <v>0</v>
      </c>
      <c r="F112" s="22">
        <f t="shared" si="28"/>
        <v>0</v>
      </c>
      <c r="G112" s="22">
        <f t="shared" si="28"/>
        <v>0</v>
      </c>
      <c r="H112" s="22">
        <f t="shared" si="28"/>
        <v>0</v>
      </c>
      <c r="I112" s="22">
        <f t="shared" si="28"/>
        <v>0</v>
      </c>
      <c r="J112" s="22">
        <f>J113</f>
        <v>1631000</v>
      </c>
      <c r="K112" s="20">
        <f t="shared" si="15"/>
        <v>1631000</v>
      </c>
      <c r="L112" s="21">
        <v>1631000</v>
      </c>
      <c r="M112" s="13"/>
      <c r="N112" s="4"/>
    </row>
    <row r="113" spans="1:14" ht="57" x14ac:dyDescent="0.25">
      <c r="A113" s="16" t="s">
        <v>213</v>
      </c>
      <c r="B113" s="17" t="s">
        <v>212</v>
      </c>
      <c r="C113" s="23"/>
      <c r="D113" s="22"/>
      <c r="E113" s="22"/>
      <c r="F113" s="22"/>
      <c r="G113" s="22"/>
      <c r="H113" s="22"/>
      <c r="I113" s="22"/>
      <c r="J113" s="22">
        <v>1631000</v>
      </c>
      <c r="K113" s="20">
        <f t="shared" si="15"/>
        <v>1631000</v>
      </c>
      <c r="L113" s="21">
        <v>1631000</v>
      </c>
      <c r="M113" s="13"/>
      <c r="N113" s="4"/>
    </row>
    <row r="114" spans="1:14" ht="57" x14ac:dyDescent="0.25">
      <c r="A114" s="16" t="s">
        <v>215</v>
      </c>
      <c r="B114" s="17" t="s">
        <v>214</v>
      </c>
      <c r="C114" s="21">
        <v>470000</v>
      </c>
      <c r="D114" s="22">
        <v>80000</v>
      </c>
      <c r="E114" s="22"/>
      <c r="F114" s="22"/>
      <c r="G114" s="22"/>
      <c r="H114" s="22"/>
      <c r="I114" s="22"/>
      <c r="J114" s="22">
        <v>735000</v>
      </c>
      <c r="K114" s="20">
        <f t="shared" si="15"/>
        <v>815000</v>
      </c>
      <c r="L114" s="21">
        <v>1285000</v>
      </c>
      <c r="M114" s="13"/>
      <c r="N114" s="4"/>
    </row>
    <row r="115" spans="1:14" ht="68.25" x14ac:dyDescent="0.25">
      <c r="A115" s="16" t="s">
        <v>217</v>
      </c>
      <c r="B115" s="17" t="s">
        <v>216</v>
      </c>
      <c r="C115" s="23"/>
      <c r="D115" s="22">
        <f t="shared" ref="D115:I115" si="29">D116</f>
        <v>0</v>
      </c>
      <c r="E115" s="22">
        <f t="shared" si="29"/>
        <v>0</v>
      </c>
      <c r="F115" s="22">
        <f t="shared" si="29"/>
        <v>0</v>
      </c>
      <c r="G115" s="22">
        <f t="shared" si="29"/>
        <v>0</v>
      </c>
      <c r="H115" s="22">
        <f t="shared" si="29"/>
        <v>0</v>
      </c>
      <c r="I115" s="22">
        <f t="shared" si="29"/>
        <v>0</v>
      </c>
      <c r="J115" s="22">
        <f>J116</f>
        <v>2424000</v>
      </c>
      <c r="K115" s="20">
        <f t="shared" si="15"/>
        <v>2424000</v>
      </c>
      <c r="L115" s="21">
        <v>2424000</v>
      </c>
      <c r="M115" s="13"/>
      <c r="N115" s="4"/>
    </row>
    <row r="116" spans="1:14" ht="68.25" x14ac:dyDescent="0.25">
      <c r="A116" s="16" t="s">
        <v>219</v>
      </c>
      <c r="B116" s="17" t="s">
        <v>218</v>
      </c>
      <c r="C116" s="23"/>
      <c r="D116" s="22"/>
      <c r="E116" s="22"/>
      <c r="F116" s="22"/>
      <c r="G116" s="22"/>
      <c r="H116" s="22"/>
      <c r="I116" s="22"/>
      <c r="J116" s="22">
        <v>2424000</v>
      </c>
      <c r="K116" s="20">
        <f t="shared" si="15"/>
        <v>2424000</v>
      </c>
      <c r="L116" s="21">
        <v>2424000</v>
      </c>
      <c r="M116" s="13"/>
      <c r="N116" s="4"/>
    </row>
    <row r="117" spans="1:14" ht="34.5" x14ac:dyDescent="0.25">
      <c r="A117" s="16" t="s">
        <v>221</v>
      </c>
      <c r="B117" s="17" t="s">
        <v>220</v>
      </c>
      <c r="C117" s="21">
        <v>1100000</v>
      </c>
      <c r="D117" s="22">
        <f t="shared" ref="D117:I117" si="30">D118</f>
        <v>0</v>
      </c>
      <c r="E117" s="22">
        <f t="shared" si="30"/>
        <v>0</v>
      </c>
      <c r="F117" s="22">
        <f t="shared" si="30"/>
        <v>0</v>
      </c>
      <c r="G117" s="22">
        <f t="shared" si="30"/>
        <v>0</v>
      </c>
      <c r="H117" s="22">
        <f t="shared" si="30"/>
        <v>0</v>
      </c>
      <c r="I117" s="22">
        <f t="shared" si="30"/>
        <v>0</v>
      </c>
      <c r="J117" s="22">
        <f>J118</f>
        <v>-755000</v>
      </c>
      <c r="K117" s="20">
        <f t="shared" si="15"/>
        <v>-755000</v>
      </c>
      <c r="L117" s="21">
        <v>345000</v>
      </c>
      <c r="M117" s="13"/>
      <c r="N117" s="4"/>
    </row>
    <row r="118" spans="1:14" ht="45.75" x14ac:dyDescent="0.25">
      <c r="A118" s="16" t="s">
        <v>223</v>
      </c>
      <c r="B118" s="17" t="s">
        <v>222</v>
      </c>
      <c r="C118" s="21">
        <v>1100000</v>
      </c>
      <c r="D118" s="22"/>
      <c r="E118" s="22"/>
      <c r="F118" s="22"/>
      <c r="G118" s="22"/>
      <c r="H118" s="22"/>
      <c r="I118" s="22"/>
      <c r="J118" s="22">
        <v>-755000</v>
      </c>
      <c r="K118" s="20">
        <f t="shared" si="15"/>
        <v>-755000</v>
      </c>
      <c r="L118" s="21">
        <v>345000</v>
      </c>
      <c r="M118" s="13"/>
      <c r="N118" s="4"/>
    </row>
    <row r="119" spans="1:14" ht="23.25" x14ac:dyDescent="0.25">
      <c r="A119" s="16" t="s">
        <v>225</v>
      </c>
      <c r="B119" s="17" t="s">
        <v>224</v>
      </c>
      <c r="C119" s="21">
        <v>2405000</v>
      </c>
      <c r="D119" s="22">
        <f t="shared" ref="D119:I119" si="31">D120</f>
        <v>920000</v>
      </c>
      <c r="E119" s="22">
        <f t="shared" si="31"/>
        <v>0</v>
      </c>
      <c r="F119" s="22">
        <f t="shared" si="31"/>
        <v>0</v>
      </c>
      <c r="G119" s="22">
        <f t="shared" si="31"/>
        <v>0</v>
      </c>
      <c r="H119" s="22">
        <f t="shared" si="31"/>
        <v>0</v>
      </c>
      <c r="I119" s="22">
        <f t="shared" si="31"/>
        <v>0</v>
      </c>
      <c r="J119" s="22">
        <f>J120</f>
        <v>347000</v>
      </c>
      <c r="K119" s="20">
        <f t="shared" si="15"/>
        <v>1267000</v>
      </c>
      <c r="L119" s="21">
        <v>3672000</v>
      </c>
      <c r="M119" s="13"/>
      <c r="N119" s="4"/>
    </row>
    <row r="120" spans="1:14" ht="34.5" x14ac:dyDescent="0.25">
      <c r="A120" s="16" t="s">
        <v>227</v>
      </c>
      <c r="B120" s="17" t="s">
        <v>226</v>
      </c>
      <c r="C120" s="21">
        <v>2405000</v>
      </c>
      <c r="D120" s="22">
        <v>920000</v>
      </c>
      <c r="E120" s="22"/>
      <c r="F120" s="22"/>
      <c r="G120" s="22"/>
      <c r="H120" s="22"/>
      <c r="I120" s="22"/>
      <c r="J120" s="22">
        <v>347000</v>
      </c>
      <c r="K120" s="20">
        <f t="shared" si="15"/>
        <v>1267000</v>
      </c>
      <c r="L120" s="21">
        <v>3672000</v>
      </c>
      <c r="M120" s="13"/>
      <c r="N120" s="4"/>
    </row>
    <row r="121" spans="1:14" x14ac:dyDescent="0.25">
      <c r="A121" s="16" t="s">
        <v>229</v>
      </c>
      <c r="B121" s="17" t="s">
        <v>228</v>
      </c>
      <c r="C121" s="21">
        <v>3550000</v>
      </c>
      <c r="D121" s="22">
        <f t="shared" ref="D121:I121" si="32">D122+D124</f>
        <v>0</v>
      </c>
      <c r="E121" s="22">
        <f t="shared" si="32"/>
        <v>0</v>
      </c>
      <c r="F121" s="22">
        <f t="shared" si="32"/>
        <v>0</v>
      </c>
      <c r="G121" s="22">
        <f t="shared" si="32"/>
        <v>0</v>
      </c>
      <c r="H121" s="22">
        <f t="shared" si="32"/>
        <v>0</v>
      </c>
      <c r="I121" s="22">
        <f t="shared" si="32"/>
        <v>0</v>
      </c>
      <c r="J121" s="22">
        <f>J122+J124</f>
        <v>1840000</v>
      </c>
      <c r="K121" s="20">
        <f t="shared" si="15"/>
        <v>1840000</v>
      </c>
      <c r="L121" s="21">
        <v>5390000</v>
      </c>
      <c r="M121" s="13"/>
      <c r="N121" s="4"/>
    </row>
    <row r="122" spans="1:14" x14ac:dyDescent="0.25">
      <c r="A122" s="16" t="s">
        <v>231</v>
      </c>
      <c r="B122" s="17" t="s">
        <v>230</v>
      </c>
      <c r="C122" s="21"/>
      <c r="D122" s="22">
        <f t="shared" ref="D122:I122" si="33">D123</f>
        <v>0</v>
      </c>
      <c r="E122" s="22">
        <f t="shared" si="33"/>
        <v>0</v>
      </c>
      <c r="F122" s="22">
        <f t="shared" si="33"/>
        <v>0</v>
      </c>
      <c r="G122" s="22">
        <f t="shared" si="33"/>
        <v>0</v>
      </c>
      <c r="H122" s="22">
        <f t="shared" si="33"/>
        <v>0</v>
      </c>
      <c r="I122" s="22">
        <f t="shared" si="33"/>
        <v>0</v>
      </c>
      <c r="J122" s="22">
        <f>J123</f>
        <v>0</v>
      </c>
      <c r="K122" s="20">
        <f t="shared" si="15"/>
        <v>0</v>
      </c>
      <c r="L122" s="21"/>
      <c r="M122" s="13"/>
      <c r="N122" s="4"/>
    </row>
    <row r="123" spans="1:14" ht="23.25" x14ac:dyDescent="0.25">
      <c r="A123" s="16" t="s">
        <v>233</v>
      </c>
      <c r="B123" s="17" t="s">
        <v>232</v>
      </c>
      <c r="C123" s="21"/>
      <c r="D123" s="22"/>
      <c r="E123" s="22"/>
      <c r="F123" s="22"/>
      <c r="G123" s="22"/>
      <c r="H123" s="22"/>
      <c r="I123" s="22"/>
      <c r="J123" s="22"/>
      <c r="K123" s="20">
        <f t="shared" si="15"/>
        <v>0</v>
      </c>
      <c r="L123" s="21"/>
      <c r="M123" s="13"/>
      <c r="N123" s="4"/>
    </row>
    <row r="124" spans="1:14" x14ac:dyDescent="0.25">
      <c r="A124" s="16" t="s">
        <v>235</v>
      </c>
      <c r="B124" s="17" t="s">
        <v>234</v>
      </c>
      <c r="C124" s="21">
        <v>3550000</v>
      </c>
      <c r="D124" s="22">
        <f t="shared" ref="D124:I124" si="34">D125</f>
        <v>0</v>
      </c>
      <c r="E124" s="22">
        <f t="shared" si="34"/>
        <v>0</v>
      </c>
      <c r="F124" s="22">
        <f t="shared" si="34"/>
        <v>0</v>
      </c>
      <c r="G124" s="22">
        <f t="shared" si="34"/>
        <v>0</v>
      </c>
      <c r="H124" s="22">
        <f t="shared" si="34"/>
        <v>0</v>
      </c>
      <c r="I124" s="22">
        <f t="shared" si="34"/>
        <v>0</v>
      </c>
      <c r="J124" s="22">
        <f>J125</f>
        <v>1840000</v>
      </c>
      <c r="K124" s="20">
        <f t="shared" si="15"/>
        <v>1840000</v>
      </c>
      <c r="L124" s="21">
        <v>5390000</v>
      </c>
      <c r="M124" s="13"/>
      <c r="N124" s="4"/>
    </row>
    <row r="125" spans="1:14" x14ac:dyDescent="0.25">
      <c r="A125" s="16" t="s">
        <v>237</v>
      </c>
      <c r="B125" s="17" t="s">
        <v>236</v>
      </c>
      <c r="C125" s="21">
        <v>3550000</v>
      </c>
      <c r="D125" s="22"/>
      <c r="E125" s="22"/>
      <c r="F125" s="22"/>
      <c r="G125" s="22"/>
      <c r="H125" s="22"/>
      <c r="I125" s="22"/>
      <c r="J125" s="22">
        <v>1840000</v>
      </c>
      <c r="K125" s="20">
        <f t="shared" si="15"/>
        <v>1840000</v>
      </c>
      <c r="L125" s="21">
        <v>5390000</v>
      </c>
      <c r="M125" s="13"/>
      <c r="N125" s="4"/>
    </row>
    <row r="126" spans="1:14" s="55" customFormat="1" x14ac:dyDescent="0.25">
      <c r="A126" s="56" t="s">
        <v>239</v>
      </c>
      <c r="B126" s="57" t="s">
        <v>238</v>
      </c>
      <c r="C126" s="58">
        <v>756474550.81999993</v>
      </c>
      <c r="D126" s="59">
        <f t="shared" ref="D126:I126" si="35">D127</f>
        <v>72807798.469999999</v>
      </c>
      <c r="E126" s="59">
        <f t="shared" si="35"/>
        <v>17692727.309999999</v>
      </c>
      <c r="F126" s="59">
        <f t="shared" si="35"/>
        <v>22169573.359999999</v>
      </c>
      <c r="G126" s="59">
        <f t="shared" si="35"/>
        <v>-2040000</v>
      </c>
      <c r="H126" s="59">
        <f t="shared" si="35"/>
        <v>18915000</v>
      </c>
      <c r="I126" s="59">
        <f t="shared" si="35"/>
        <v>4294921.54</v>
      </c>
      <c r="J126" s="59">
        <f t="shared" ref="J126" si="36">J127</f>
        <v>-96091631.799999997</v>
      </c>
      <c r="K126" s="52">
        <f t="shared" si="15"/>
        <v>37748388.88000001</v>
      </c>
      <c r="L126" s="58">
        <v>794222939.70000005</v>
      </c>
      <c r="M126" s="53"/>
      <c r="N126" s="54"/>
    </row>
    <row r="127" spans="1:14" ht="23.25" x14ac:dyDescent="0.25">
      <c r="A127" s="16" t="s">
        <v>241</v>
      </c>
      <c r="B127" s="17" t="s">
        <v>240</v>
      </c>
      <c r="C127" s="21">
        <v>756474550.81999993</v>
      </c>
      <c r="D127" s="22">
        <f t="shared" ref="D127:I127" si="37">D128+D133+D150</f>
        <v>72807798.469999999</v>
      </c>
      <c r="E127" s="22">
        <f t="shared" si="37"/>
        <v>17692727.309999999</v>
      </c>
      <c r="F127" s="22">
        <f t="shared" si="37"/>
        <v>22169573.359999999</v>
      </c>
      <c r="G127" s="22">
        <f t="shared" si="37"/>
        <v>-2040000</v>
      </c>
      <c r="H127" s="22">
        <f t="shared" si="37"/>
        <v>18915000</v>
      </c>
      <c r="I127" s="22">
        <f t="shared" si="37"/>
        <v>4294921.54</v>
      </c>
      <c r="J127" s="22">
        <f>J128+J133+J150</f>
        <v>-96091631.799999997</v>
      </c>
      <c r="K127" s="20">
        <f t="shared" si="15"/>
        <v>37748388.88000001</v>
      </c>
      <c r="L127" s="21">
        <v>794222939.70000005</v>
      </c>
      <c r="M127" s="13"/>
      <c r="N127" s="4"/>
    </row>
    <row r="128" spans="1:14" ht="23.25" x14ac:dyDescent="0.25">
      <c r="A128" s="16" t="s">
        <v>243</v>
      </c>
      <c r="B128" s="17" t="s">
        <v>242</v>
      </c>
      <c r="C128" s="21">
        <v>1920439</v>
      </c>
      <c r="D128" s="22">
        <f t="shared" ref="D128:I128" si="38">D131</f>
        <v>0</v>
      </c>
      <c r="E128" s="22">
        <f t="shared" si="38"/>
        <v>0</v>
      </c>
      <c r="F128" s="22">
        <f t="shared" si="38"/>
        <v>14549000</v>
      </c>
      <c r="G128" s="22">
        <f t="shared" si="38"/>
        <v>0</v>
      </c>
      <c r="H128" s="22">
        <f t="shared" si="38"/>
        <v>18915000</v>
      </c>
      <c r="I128" s="22">
        <f t="shared" si="38"/>
        <v>0</v>
      </c>
      <c r="J128" s="22">
        <f>J131</f>
        <v>21734000</v>
      </c>
      <c r="K128" s="20">
        <f t="shared" si="15"/>
        <v>55198000</v>
      </c>
      <c r="L128" s="21">
        <v>57118439</v>
      </c>
      <c r="M128" s="13"/>
      <c r="N128" s="4"/>
    </row>
    <row r="129" spans="1:14" x14ac:dyDescent="0.25">
      <c r="A129" s="16" t="s">
        <v>245</v>
      </c>
      <c r="B129" s="17" t="s">
        <v>244</v>
      </c>
      <c r="C129" s="21">
        <v>1920439</v>
      </c>
      <c r="D129" s="22"/>
      <c r="E129" s="22"/>
      <c r="F129" s="22"/>
      <c r="G129" s="22"/>
      <c r="H129" s="22"/>
      <c r="I129" s="22"/>
      <c r="J129" s="22"/>
      <c r="K129" s="20">
        <f t="shared" si="15"/>
        <v>0</v>
      </c>
      <c r="L129" s="21">
        <v>1920439</v>
      </c>
      <c r="M129" s="13"/>
      <c r="N129" s="4"/>
    </row>
    <row r="130" spans="1:14" ht="23.25" x14ac:dyDescent="0.25">
      <c r="A130" s="16" t="s">
        <v>247</v>
      </c>
      <c r="B130" s="17" t="s">
        <v>246</v>
      </c>
      <c r="C130" s="21">
        <v>1920439</v>
      </c>
      <c r="D130" s="22"/>
      <c r="E130" s="22"/>
      <c r="F130" s="22"/>
      <c r="G130" s="22"/>
      <c r="H130" s="22"/>
      <c r="I130" s="22"/>
      <c r="J130" s="22"/>
      <c r="K130" s="20">
        <f t="shared" si="15"/>
        <v>0</v>
      </c>
      <c r="L130" s="21">
        <v>1920439</v>
      </c>
      <c r="M130" s="13"/>
      <c r="N130" s="4"/>
    </row>
    <row r="131" spans="1:14" ht="23.25" x14ac:dyDescent="0.25">
      <c r="A131" s="16" t="s">
        <v>249</v>
      </c>
      <c r="B131" s="17" t="s">
        <v>248</v>
      </c>
      <c r="C131" s="23"/>
      <c r="D131" s="22">
        <f t="shared" ref="D131:I131" si="39">D132</f>
        <v>0</v>
      </c>
      <c r="E131" s="22">
        <f t="shared" si="39"/>
        <v>0</v>
      </c>
      <c r="F131" s="22">
        <f t="shared" si="39"/>
        <v>14549000</v>
      </c>
      <c r="G131" s="22">
        <f t="shared" si="39"/>
        <v>0</v>
      </c>
      <c r="H131" s="22">
        <f t="shared" si="39"/>
        <v>18915000</v>
      </c>
      <c r="I131" s="22">
        <f t="shared" si="39"/>
        <v>0</v>
      </c>
      <c r="J131" s="22">
        <f t="shared" ref="J131" si="40">J132</f>
        <v>21734000</v>
      </c>
      <c r="K131" s="20">
        <f t="shared" si="15"/>
        <v>55198000</v>
      </c>
      <c r="L131" s="21">
        <v>55198000</v>
      </c>
      <c r="M131" s="13"/>
      <c r="N131" s="4"/>
    </row>
    <row r="132" spans="1:14" ht="23.25" x14ac:dyDescent="0.25">
      <c r="A132" s="16" t="s">
        <v>251</v>
      </c>
      <c r="B132" s="17" t="s">
        <v>250</v>
      </c>
      <c r="C132" s="23"/>
      <c r="D132" s="22"/>
      <c r="E132" s="22"/>
      <c r="F132" s="22">
        <v>14549000</v>
      </c>
      <c r="G132" s="22"/>
      <c r="H132" s="22">
        <v>18915000</v>
      </c>
      <c r="I132" s="22"/>
      <c r="J132" s="22">
        <v>21734000</v>
      </c>
      <c r="K132" s="20">
        <f t="shared" si="15"/>
        <v>55198000</v>
      </c>
      <c r="L132" s="21">
        <v>55198000</v>
      </c>
      <c r="M132" s="13"/>
      <c r="N132" s="4"/>
    </row>
    <row r="133" spans="1:14" ht="23.25" x14ac:dyDescent="0.25">
      <c r="A133" s="16" t="s">
        <v>253</v>
      </c>
      <c r="B133" s="17" t="s">
        <v>252</v>
      </c>
      <c r="C133" s="21">
        <v>216969999.81999999</v>
      </c>
      <c r="D133" s="22">
        <f>D134+D138+D140+D142+D144+D146+D148</f>
        <v>72807798.469999999</v>
      </c>
      <c r="E133" s="22">
        <f>E134+E138+E140+E142+E144+E146+E148</f>
        <v>17692727.309999999</v>
      </c>
      <c r="F133" s="22">
        <f>F134+F138+F140+F142+F144+F146+F148+F136</f>
        <v>617973.36</v>
      </c>
      <c r="G133" s="22">
        <f t="shared" ref="G133:I133" si="41">G134+G138+G140+G142+G144+G146+G148+G136</f>
        <v>-2040000</v>
      </c>
      <c r="H133" s="22">
        <f t="shared" si="41"/>
        <v>0</v>
      </c>
      <c r="I133" s="22">
        <f t="shared" si="41"/>
        <v>-3062563</v>
      </c>
      <c r="J133" s="22">
        <f>J134+J138+J140+J142+J144+J146+J148+J136</f>
        <v>-120608716.8</v>
      </c>
      <c r="K133" s="20">
        <f t="shared" si="15"/>
        <v>-34592780.659999996</v>
      </c>
      <c r="L133" s="21">
        <v>182377219.16</v>
      </c>
      <c r="M133" s="13"/>
      <c r="N133" s="4"/>
    </row>
    <row r="134" spans="1:14" ht="34.5" x14ac:dyDescent="0.25">
      <c r="A134" s="16" t="s">
        <v>255</v>
      </c>
      <c r="B134" s="17" t="s">
        <v>254</v>
      </c>
      <c r="C134" s="21">
        <v>1607200</v>
      </c>
      <c r="D134" s="22">
        <f>D135</f>
        <v>-642400</v>
      </c>
      <c r="E134" s="22"/>
      <c r="F134" s="22"/>
      <c r="G134" s="22">
        <f>G135</f>
        <v>0</v>
      </c>
      <c r="H134" s="22">
        <f t="shared" ref="H134:J134" si="42">H135</f>
        <v>0</v>
      </c>
      <c r="I134" s="22">
        <f t="shared" si="42"/>
        <v>0</v>
      </c>
      <c r="J134" s="22">
        <f t="shared" si="42"/>
        <v>0</v>
      </c>
      <c r="K134" s="20">
        <f t="shared" ref="K134:K166" si="43">SUM(D134:J134)</f>
        <v>-642400</v>
      </c>
      <c r="L134" s="21">
        <v>964800</v>
      </c>
      <c r="M134" s="13"/>
      <c r="N134" s="4"/>
    </row>
    <row r="135" spans="1:14" ht="34.5" x14ac:dyDescent="0.25">
      <c r="A135" s="16" t="s">
        <v>257</v>
      </c>
      <c r="B135" s="17" t="s">
        <v>256</v>
      </c>
      <c r="C135" s="21">
        <v>1607200</v>
      </c>
      <c r="D135" s="22">
        <f>-642400</f>
        <v>-642400</v>
      </c>
      <c r="E135" s="22"/>
      <c r="F135" s="22"/>
      <c r="G135" s="22"/>
      <c r="H135" s="22"/>
      <c r="I135" s="22"/>
      <c r="J135" s="22"/>
      <c r="K135" s="20">
        <f t="shared" si="43"/>
        <v>-642400</v>
      </c>
      <c r="L135" s="21">
        <v>964800</v>
      </c>
      <c r="M135" s="13"/>
      <c r="N135" s="4"/>
    </row>
    <row r="136" spans="1:14" ht="34.5" x14ac:dyDescent="0.25">
      <c r="A136" s="16" t="s">
        <v>313</v>
      </c>
      <c r="B136" s="17" t="s">
        <v>315</v>
      </c>
      <c r="C136" s="21">
        <v>557242.64</v>
      </c>
      <c r="D136" s="22"/>
      <c r="E136" s="22"/>
      <c r="F136" s="22">
        <f>F137</f>
        <v>-557242.64</v>
      </c>
      <c r="G136" s="22">
        <f>G137</f>
        <v>0</v>
      </c>
      <c r="H136" s="22">
        <f t="shared" ref="H136:J136" si="44">H137</f>
        <v>0</v>
      </c>
      <c r="I136" s="22">
        <f t="shared" si="44"/>
        <v>0</v>
      </c>
      <c r="J136" s="22">
        <f t="shared" si="44"/>
        <v>0</v>
      </c>
      <c r="K136" s="20">
        <f t="shared" si="43"/>
        <v>-557242.64</v>
      </c>
      <c r="L136" s="21"/>
      <c r="M136" s="13"/>
      <c r="N136" s="4"/>
    </row>
    <row r="137" spans="1:14" ht="45.75" x14ac:dyDescent="0.25">
      <c r="A137" s="16" t="s">
        <v>314</v>
      </c>
      <c r="B137" s="17" t="s">
        <v>316</v>
      </c>
      <c r="C137" s="21">
        <v>557242.64</v>
      </c>
      <c r="D137" s="22"/>
      <c r="E137" s="22"/>
      <c r="F137" s="22">
        <v>-557242.64</v>
      </c>
      <c r="G137" s="22"/>
      <c r="H137" s="22"/>
      <c r="I137" s="22"/>
      <c r="J137" s="22"/>
      <c r="K137" s="20">
        <f t="shared" si="43"/>
        <v>-557242.64</v>
      </c>
      <c r="L137" s="21"/>
      <c r="M137" s="13"/>
      <c r="N137" s="4"/>
    </row>
    <row r="138" spans="1:14" ht="22.5" x14ac:dyDescent="0.25">
      <c r="A138" s="18" t="s">
        <v>318</v>
      </c>
      <c r="B138" s="19" t="s">
        <v>320</v>
      </c>
      <c r="C138" s="24"/>
      <c r="D138" s="25">
        <v>5000000</v>
      </c>
      <c r="E138" s="22">
        <f>E139</f>
        <v>-5000000</v>
      </c>
      <c r="F138" s="22"/>
      <c r="G138" s="22">
        <f>G139</f>
        <v>0</v>
      </c>
      <c r="H138" s="22">
        <f t="shared" ref="H138:J138" si="45">H139</f>
        <v>0</v>
      </c>
      <c r="I138" s="22">
        <f t="shared" si="45"/>
        <v>0</v>
      </c>
      <c r="J138" s="22">
        <f t="shared" si="45"/>
        <v>0</v>
      </c>
      <c r="K138" s="20">
        <f t="shared" si="43"/>
        <v>0</v>
      </c>
      <c r="L138" s="21"/>
      <c r="M138" s="13"/>
      <c r="N138" s="4"/>
    </row>
    <row r="139" spans="1:14" ht="22.5" x14ac:dyDescent="0.25">
      <c r="A139" s="18" t="s">
        <v>317</v>
      </c>
      <c r="B139" s="19" t="s">
        <v>319</v>
      </c>
      <c r="C139" s="24"/>
      <c r="D139" s="25">
        <v>5000000</v>
      </c>
      <c r="E139" s="22">
        <v>-5000000</v>
      </c>
      <c r="F139" s="22"/>
      <c r="G139" s="22"/>
      <c r="H139" s="22"/>
      <c r="I139" s="22"/>
      <c r="J139" s="22"/>
      <c r="K139" s="20">
        <f t="shared" si="43"/>
        <v>0</v>
      </c>
      <c r="L139" s="21"/>
      <c r="M139" s="13"/>
      <c r="N139" s="4"/>
    </row>
    <row r="140" spans="1:14" ht="22.5" x14ac:dyDescent="0.25">
      <c r="A140" s="18" t="s">
        <v>322</v>
      </c>
      <c r="B140" s="19" t="s">
        <v>324</v>
      </c>
      <c r="C140" s="24"/>
      <c r="D140" s="25">
        <v>122901327</v>
      </c>
      <c r="E140" s="22"/>
      <c r="F140" s="22"/>
      <c r="G140" s="22">
        <f>G141</f>
        <v>0</v>
      </c>
      <c r="H140" s="22">
        <f t="shared" ref="H140:J140" si="46">H141</f>
        <v>0</v>
      </c>
      <c r="I140" s="22">
        <f t="shared" si="46"/>
        <v>-2458027</v>
      </c>
      <c r="J140" s="22">
        <f t="shared" si="46"/>
        <v>-120443300</v>
      </c>
      <c r="K140" s="20">
        <f t="shared" si="43"/>
        <v>0</v>
      </c>
      <c r="L140" s="21"/>
      <c r="M140" s="13"/>
      <c r="N140" s="4"/>
    </row>
    <row r="141" spans="1:14" ht="33.75" x14ac:dyDescent="0.25">
      <c r="A141" s="18" t="s">
        <v>321</v>
      </c>
      <c r="B141" s="19" t="s">
        <v>323</v>
      </c>
      <c r="C141" s="24"/>
      <c r="D141" s="25">
        <v>122901327</v>
      </c>
      <c r="E141" s="22"/>
      <c r="F141" s="22"/>
      <c r="G141" s="22"/>
      <c r="H141" s="22"/>
      <c r="I141" s="22">
        <v>-2458027</v>
      </c>
      <c r="J141" s="22">
        <v>-120443300</v>
      </c>
      <c r="K141" s="20">
        <f t="shared" si="43"/>
        <v>0</v>
      </c>
      <c r="L141" s="21"/>
      <c r="M141" s="13"/>
      <c r="N141" s="4"/>
    </row>
    <row r="142" spans="1:14" ht="23.25" x14ac:dyDescent="0.25">
      <c r="A142" s="16" t="s">
        <v>259</v>
      </c>
      <c r="B142" s="17" t="s">
        <v>258</v>
      </c>
      <c r="C142" s="21">
        <v>2011750</v>
      </c>
      <c r="D142" s="22">
        <v>2515963.54</v>
      </c>
      <c r="E142" s="22"/>
      <c r="F142" s="22"/>
      <c r="G142" s="22">
        <f>G143</f>
        <v>0</v>
      </c>
      <c r="H142" s="22">
        <f t="shared" ref="H142:J142" si="47">H143</f>
        <v>0</v>
      </c>
      <c r="I142" s="22">
        <f t="shared" si="47"/>
        <v>0</v>
      </c>
      <c r="J142" s="22">
        <f t="shared" si="47"/>
        <v>-165416.79999999999</v>
      </c>
      <c r="K142" s="20">
        <f t="shared" si="43"/>
        <v>2350546.7400000002</v>
      </c>
      <c r="L142" s="21">
        <v>4362296.74</v>
      </c>
      <c r="M142" s="13"/>
      <c r="N142" s="4"/>
    </row>
    <row r="143" spans="1:14" ht="23.25" x14ac:dyDescent="0.25">
      <c r="A143" s="16" t="s">
        <v>261</v>
      </c>
      <c r="B143" s="17" t="s">
        <v>260</v>
      </c>
      <c r="C143" s="21">
        <v>2011750</v>
      </c>
      <c r="D143" s="22">
        <v>2515963.54</v>
      </c>
      <c r="E143" s="22"/>
      <c r="F143" s="22"/>
      <c r="G143" s="22"/>
      <c r="H143" s="22"/>
      <c r="I143" s="22"/>
      <c r="J143" s="22">
        <v>-165416.79999999999</v>
      </c>
      <c r="K143" s="20">
        <f t="shared" si="43"/>
        <v>2350546.7400000002</v>
      </c>
      <c r="L143" s="21">
        <v>4362296.74</v>
      </c>
      <c r="M143" s="13"/>
      <c r="N143" s="4"/>
    </row>
    <row r="144" spans="1:14" x14ac:dyDescent="0.25">
      <c r="A144" s="16" t="s">
        <v>263</v>
      </c>
      <c r="B144" s="17" t="s">
        <v>262</v>
      </c>
      <c r="C144" s="21">
        <v>146096.18</v>
      </c>
      <c r="D144" s="22">
        <v>-146096.18</v>
      </c>
      <c r="E144" s="22"/>
      <c r="F144" s="22">
        <f>F145</f>
        <v>4390967.41</v>
      </c>
      <c r="G144" s="22">
        <f>G145</f>
        <v>0</v>
      </c>
      <c r="H144" s="22">
        <f t="shared" ref="H144:J144" si="48">H145</f>
        <v>0</v>
      </c>
      <c r="I144" s="22">
        <f t="shared" si="48"/>
        <v>0</v>
      </c>
      <c r="J144" s="22">
        <f t="shared" si="48"/>
        <v>0</v>
      </c>
      <c r="K144" s="20">
        <f t="shared" si="43"/>
        <v>4244871.2300000004</v>
      </c>
      <c r="L144" s="21">
        <v>4390967.41</v>
      </c>
      <c r="M144" s="13"/>
      <c r="N144" s="4"/>
    </row>
    <row r="145" spans="1:14" ht="23.25" x14ac:dyDescent="0.25">
      <c r="A145" s="16" t="s">
        <v>265</v>
      </c>
      <c r="B145" s="17" t="s">
        <v>264</v>
      </c>
      <c r="C145" s="21">
        <v>146096.18</v>
      </c>
      <c r="D145" s="22">
        <v>-146096.18</v>
      </c>
      <c r="E145" s="22"/>
      <c r="F145" s="22">
        <v>4390967.41</v>
      </c>
      <c r="G145" s="22"/>
      <c r="H145" s="22"/>
      <c r="I145" s="22"/>
      <c r="J145" s="22"/>
      <c r="K145" s="20">
        <f t="shared" si="43"/>
        <v>4244871.2300000004</v>
      </c>
      <c r="L145" s="21">
        <v>4390967.41</v>
      </c>
      <c r="M145" s="13"/>
      <c r="N145" s="4"/>
    </row>
    <row r="146" spans="1:14" ht="23.25" x14ac:dyDescent="0.25">
      <c r="A146" s="16" t="s">
        <v>267</v>
      </c>
      <c r="B146" s="17" t="s">
        <v>266</v>
      </c>
      <c r="C146" s="23"/>
      <c r="D146" s="22">
        <v>33905637.43</v>
      </c>
      <c r="E146" s="22"/>
      <c r="F146" s="22"/>
      <c r="G146" s="22">
        <f>G147</f>
        <v>0</v>
      </c>
      <c r="H146" s="22">
        <f t="shared" ref="H146:J146" si="49">H147</f>
        <v>0</v>
      </c>
      <c r="I146" s="22">
        <f t="shared" si="49"/>
        <v>0</v>
      </c>
      <c r="J146" s="22">
        <f t="shared" si="49"/>
        <v>0</v>
      </c>
      <c r="K146" s="20">
        <f t="shared" si="43"/>
        <v>33905637.43</v>
      </c>
      <c r="L146" s="21">
        <v>33905637.43</v>
      </c>
      <c r="M146" s="13"/>
      <c r="N146" s="4"/>
    </row>
    <row r="147" spans="1:14" ht="23.25" x14ac:dyDescent="0.25">
      <c r="A147" s="16" t="s">
        <v>269</v>
      </c>
      <c r="B147" s="17" t="s">
        <v>268</v>
      </c>
      <c r="C147" s="23"/>
      <c r="D147" s="22">
        <v>33905637.43</v>
      </c>
      <c r="E147" s="22"/>
      <c r="F147" s="22"/>
      <c r="G147" s="22"/>
      <c r="H147" s="22"/>
      <c r="I147" s="22"/>
      <c r="J147" s="22"/>
      <c r="K147" s="20">
        <f t="shared" si="43"/>
        <v>33905637.43</v>
      </c>
      <c r="L147" s="21">
        <v>33905637.43</v>
      </c>
      <c r="M147" s="13"/>
      <c r="N147" s="4"/>
    </row>
    <row r="148" spans="1:14" x14ac:dyDescent="0.25">
      <c r="A148" s="16" t="s">
        <v>271</v>
      </c>
      <c r="B148" s="17" t="s">
        <v>270</v>
      </c>
      <c r="C148" s="21">
        <v>212647711</v>
      </c>
      <c r="D148" s="22">
        <v>-90726633.319999993</v>
      </c>
      <c r="E148" s="22">
        <f>E149</f>
        <v>22692727.309999999</v>
      </c>
      <c r="F148" s="22">
        <f>F149</f>
        <v>-3215751.41</v>
      </c>
      <c r="G148" s="22">
        <v>-2040000</v>
      </c>
      <c r="H148" s="22">
        <f t="shared" ref="H148:J148" si="50">H149</f>
        <v>0</v>
      </c>
      <c r="I148" s="22">
        <f t="shared" si="50"/>
        <v>-604536</v>
      </c>
      <c r="J148" s="22">
        <f t="shared" si="50"/>
        <v>0</v>
      </c>
      <c r="K148" s="20">
        <f t="shared" si="43"/>
        <v>-73894193.419999987</v>
      </c>
      <c r="L148" s="21">
        <v>138753517.58000001</v>
      </c>
      <c r="M148" s="13"/>
      <c r="N148" s="4"/>
    </row>
    <row r="149" spans="1:14" x14ac:dyDescent="0.25">
      <c r="A149" s="16" t="s">
        <v>273</v>
      </c>
      <c r="B149" s="17" t="s">
        <v>272</v>
      </c>
      <c r="C149" s="21">
        <v>212647711</v>
      </c>
      <c r="D149" s="22">
        <v>-90726633.319999993</v>
      </c>
      <c r="E149" s="22">
        <v>22692727.309999999</v>
      </c>
      <c r="F149" s="22">
        <v>-3215751.41</v>
      </c>
      <c r="G149" s="22"/>
      <c r="H149" s="22"/>
      <c r="I149" s="22">
        <v>-604536</v>
      </c>
      <c r="J149" s="22"/>
      <c r="K149" s="20">
        <f t="shared" si="43"/>
        <v>-71854193.419999987</v>
      </c>
      <c r="L149" s="21">
        <v>138753517.58000001</v>
      </c>
      <c r="M149" s="13"/>
      <c r="N149" s="4"/>
    </row>
    <row r="150" spans="1:14" ht="20.45" customHeight="1" x14ac:dyDescent="0.25">
      <c r="A150" s="16" t="s">
        <v>275</v>
      </c>
      <c r="B150" s="17" t="s">
        <v>274</v>
      </c>
      <c r="C150" s="21">
        <v>537584112</v>
      </c>
      <c r="D150" s="22"/>
      <c r="E150" s="22"/>
      <c r="F150" s="22">
        <f>F151+F153+F155+F157+F159</f>
        <v>7002600</v>
      </c>
      <c r="G150" s="22">
        <f t="shared" ref="G150:J150" si="51">G151+G153+G155+G157+G159</f>
        <v>0</v>
      </c>
      <c r="H150" s="22">
        <f t="shared" si="51"/>
        <v>0</v>
      </c>
      <c r="I150" s="22">
        <f t="shared" si="51"/>
        <v>7357484.54</v>
      </c>
      <c r="J150" s="22">
        <f t="shared" si="51"/>
        <v>2783085</v>
      </c>
      <c r="K150" s="20">
        <f t="shared" si="43"/>
        <v>17143169.539999999</v>
      </c>
      <c r="L150" s="21">
        <v>554727281.53999996</v>
      </c>
      <c r="M150" s="13"/>
      <c r="N150" s="4"/>
    </row>
    <row r="151" spans="1:14" ht="23.25" x14ac:dyDescent="0.25">
      <c r="A151" s="16" t="s">
        <v>277</v>
      </c>
      <c r="B151" s="17" t="s">
        <v>276</v>
      </c>
      <c r="C151" s="21">
        <v>519348290</v>
      </c>
      <c r="D151" s="22"/>
      <c r="E151" s="22"/>
      <c r="F151" s="22">
        <f>F152</f>
        <v>7002600</v>
      </c>
      <c r="G151" s="22">
        <f t="shared" ref="G151:J151" si="52">G152</f>
        <v>0</v>
      </c>
      <c r="H151" s="22">
        <f t="shared" si="52"/>
        <v>0</v>
      </c>
      <c r="I151" s="22">
        <f t="shared" si="52"/>
        <v>220724.54</v>
      </c>
      <c r="J151" s="22">
        <f t="shared" si="52"/>
        <v>2783085</v>
      </c>
      <c r="K151" s="20">
        <f t="shared" si="43"/>
        <v>10006409.539999999</v>
      </c>
      <c r="L151" s="21">
        <v>529354699.54000002</v>
      </c>
      <c r="M151" s="13"/>
      <c r="N151" s="4"/>
    </row>
    <row r="152" spans="1:14" ht="23.25" x14ac:dyDescent="0.25">
      <c r="A152" s="16" t="s">
        <v>279</v>
      </c>
      <c r="B152" s="17" t="s">
        <v>278</v>
      </c>
      <c r="C152" s="21">
        <v>519348290</v>
      </c>
      <c r="D152" s="22"/>
      <c r="E152" s="22"/>
      <c r="F152" s="22">
        <v>7002600</v>
      </c>
      <c r="G152" s="22"/>
      <c r="H152" s="22"/>
      <c r="I152" s="22">
        <v>220724.54</v>
      </c>
      <c r="J152" s="22">
        <v>2783085</v>
      </c>
      <c r="K152" s="20">
        <f t="shared" si="43"/>
        <v>10006409.539999999</v>
      </c>
      <c r="L152" s="21">
        <v>529354699.54000002</v>
      </c>
      <c r="M152" s="13"/>
      <c r="N152" s="4"/>
    </row>
    <row r="153" spans="1:14" ht="57" x14ac:dyDescent="0.25">
      <c r="A153" s="16" t="s">
        <v>281</v>
      </c>
      <c r="B153" s="17" t="s">
        <v>280</v>
      </c>
      <c r="C153" s="21">
        <v>13518000</v>
      </c>
      <c r="D153" s="22"/>
      <c r="E153" s="22"/>
      <c r="F153" s="22"/>
      <c r="G153" s="22"/>
      <c r="H153" s="22"/>
      <c r="I153" s="22"/>
      <c r="J153" s="22"/>
      <c r="K153" s="20">
        <f t="shared" si="43"/>
        <v>0</v>
      </c>
      <c r="L153" s="21">
        <v>13518000</v>
      </c>
      <c r="M153" s="13"/>
      <c r="N153" s="4"/>
    </row>
    <row r="154" spans="1:14" ht="57" x14ac:dyDescent="0.25">
      <c r="A154" s="16" t="s">
        <v>283</v>
      </c>
      <c r="B154" s="17" t="s">
        <v>282</v>
      </c>
      <c r="C154" s="21">
        <v>13518000</v>
      </c>
      <c r="D154" s="22"/>
      <c r="E154" s="22"/>
      <c r="F154" s="22"/>
      <c r="G154" s="22"/>
      <c r="H154" s="22"/>
      <c r="I154" s="22"/>
      <c r="J154" s="22"/>
      <c r="K154" s="20">
        <f t="shared" si="43"/>
        <v>0</v>
      </c>
      <c r="L154" s="21">
        <v>13518000</v>
      </c>
      <c r="M154" s="13"/>
      <c r="N154" s="4"/>
    </row>
    <row r="155" spans="1:14" ht="45.75" x14ac:dyDescent="0.25">
      <c r="A155" s="16" t="s">
        <v>285</v>
      </c>
      <c r="B155" s="17" t="s">
        <v>284</v>
      </c>
      <c r="C155" s="23"/>
      <c r="D155" s="22"/>
      <c r="E155" s="22"/>
      <c r="F155" s="22"/>
      <c r="G155" s="22"/>
      <c r="H155" s="22"/>
      <c r="I155" s="22">
        <f>I156</f>
        <v>7136760</v>
      </c>
      <c r="J155" s="22"/>
      <c r="K155" s="20">
        <f t="shared" si="43"/>
        <v>7136760</v>
      </c>
      <c r="L155" s="21">
        <v>7136760</v>
      </c>
      <c r="M155" s="13"/>
      <c r="N155" s="4"/>
    </row>
    <row r="156" spans="1:14" ht="45.75" x14ac:dyDescent="0.25">
      <c r="A156" s="16" t="s">
        <v>287</v>
      </c>
      <c r="B156" s="17" t="s">
        <v>286</v>
      </c>
      <c r="C156" s="23"/>
      <c r="D156" s="22"/>
      <c r="E156" s="22"/>
      <c r="F156" s="22"/>
      <c r="G156" s="22"/>
      <c r="H156" s="22"/>
      <c r="I156" s="22">
        <v>7136760</v>
      </c>
      <c r="J156" s="22"/>
      <c r="K156" s="20">
        <f t="shared" si="43"/>
        <v>7136760</v>
      </c>
      <c r="L156" s="21">
        <v>7136760</v>
      </c>
      <c r="M156" s="13"/>
      <c r="N156" s="4"/>
    </row>
    <row r="157" spans="1:14" ht="45.75" x14ac:dyDescent="0.25">
      <c r="A157" s="16" t="s">
        <v>289</v>
      </c>
      <c r="B157" s="17" t="s">
        <v>288</v>
      </c>
      <c r="C157" s="21">
        <v>50562</v>
      </c>
      <c r="D157" s="22"/>
      <c r="E157" s="22"/>
      <c r="F157" s="22"/>
      <c r="G157" s="22"/>
      <c r="H157" s="22"/>
      <c r="I157" s="22"/>
      <c r="J157" s="22"/>
      <c r="K157" s="20">
        <f t="shared" si="43"/>
        <v>0</v>
      </c>
      <c r="L157" s="21">
        <v>50562</v>
      </c>
      <c r="M157" s="13"/>
      <c r="N157" s="4"/>
    </row>
    <row r="158" spans="1:14" ht="45.75" x14ac:dyDescent="0.25">
      <c r="A158" s="16" t="s">
        <v>291</v>
      </c>
      <c r="B158" s="17" t="s">
        <v>290</v>
      </c>
      <c r="C158" s="21">
        <v>50562</v>
      </c>
      <c r="D158" s="22"/>
      <c r="E158" s="22"/>
      <c r="F158" s="22"/>
      <c r="G158" s="22"/>
      <c r="H158" s="22"/>
      <c r="I158" s="22"/>
      <c r="J158" s="22"/>
      <c r="K158" s="20">
        <f t="shared" si="43"/>
        <v>0</v>
      </c>
      <c r="L158" s="21">
        <v>50562</v>
      </c>
      <c r="M158" s="13"/>
      <c r="N158" s="4"/>
    </row>
    <row r="159" spans="1:14" ht="23.25" x14ac:dyDescent="0.25">
      <c r="A159" s="16" t="s">
        <v>293</v>
      </c>
      <c r="B159" s="17" t="s">
        <v>292</v>
      </c>
      <c r="C159" s="21">
        <v>4667260</v>
      </c>
      <c r="D159" s="22"/>
      <c r="E159" s="22"/>
      <c r="F159" s="22"/>
      <c r="G159" s="22"/>
      <c r="H159" s="22"/>
      <c r="I159" s="22"/>
      <c r="J159" s="22"/>
      <c r="K159" s="20">
        <f t="shared" si="43"/>
        <v>0</v>
      </c>
      <c r="L159" s="21">
        <v>4667260</v>
      </c>
      <c r="M159" s="13"/>
      <c r="N159" s="4"/>
    </row>
    <row r="160" spans="1:14" ht="34.5" x14ac:dyDescent="0.25">
      <c r="A160" s="16" t="s">
        <v>295</v>
      </c>
      <c r="B160" s="17" t="s">
        <v>294</v>
      </c>
      <c r="C160" s="21">
        <v>4667260</v>
      </c>
      <c r="D160" s="22"/>
      <c r="E160" s="22"/>
      <c r="F160" s="22"/>
      <c r="G160" s="22"/>
      <c r="H160" s="22"/>
      <c r="I160" s="22"/>
      <c r="J160" s="22"/>
      <c r="K160" s="20">
        <f t="shared" si="43"/>
        <v>0</v>
      </c>
      <c r="L160" s="21">
        <v>4667260</v>
      </c>
      <c r="M160" s="13"/>
      <c r="N160" s="4"/>
    </row>
    <row r="161" spans="1:14" ht="23.25" x14ac:dyDescent="0.25">
      <c r="A161" s="16" t="s">
        <v>297</v>
      </c>
      <c r="B161" s="17" t="s">
        <v>296</v>
      </c>
      <c r="C161" s="23"/>
      <c r="D161" s="22"/>
      <c r="E161" s="22"/>
      <c r="F161" s="22"/>
      <c r="G161" s="22"/>
      <c r="H161" s="22"/>
      <c r="I161" s="22"/>
      <c r="J161" s="22"/>
      <c r="K161" s="20">
        <f t="shared" si="43"/>
        <v>0</v>
      </c>
      <c r="L161" s="21"/>
      <c r="M161" s="13"/>
      <c r="N161" s="4"/>
    </row>
    <row r="162" spans="1:14" ht="23.25" x14ac:dyDescent="0.25">
      <c r="A162" s="16" t="s">
        <v>299</v>
      </c>
      <c r="B162" s="17" t="s">
        <v>298</v>
      </c>
      <c r="C162" s="23"/>
      <c r="D162" s="22"/>
      <c r="E162" s="22"/>
      <c r="F162" s="22"/>
      <c r="G162" s="22"/>
      <c r="H162" s="22"/>
      <c r="I162" s="22"/>
      <c r="J162" s="22"/>
      <c r="K162" s="20">
        <f t="shared" si="43"/>
        <v>0</v>
      </c>
      <c r="L162" s="21"/>
      <c r="M162" s="13"/>
      <c r="N162" s="4"/>
    </row>
    <row r="163" spans="1:14" ht="34.5" x14ac:dyDescent="0.25">
      <c r="A163" s="16" t="s">
        <v>301</v>
      </c>
      <c r="B163" s="17" t="s">
        <v>300</v>
      </c>
      <c r="C163" s="23"/>
      <c r="D163" s="22"/>
      <c r="E163" s="22"/>
      <c r="F163" s="22"/>
      <c r="G163" s="22"/>
      <c r="H163" s="22"/>
      <c r="I163" s="22"/>
      <c r="J163" s="22"/>
      <c r="K163" s="20">
        <f t="shared" si="43"/>
        <v>0</v>
      </c>
      <c r="L163" s="21"/>
      <c r="M163" s="13"/>
      <c r="N163" s="4"/>
    </row>
    <row r="164" spans="1:14" ht="34.5" x14ac:dyDescent="0.25">
      <c r="A164" s="16" t="s">
        <v>303</v>
      </c>
      <c r="B164" s="17" t="s">
        <v>302</v>
      </c>
      <c r="C164" s="23"/>
      <c r="D164" s="22"/>
      <c r="E164" s="22"/>
      <c r="F164" s="22"/>
      <c r="G164" s="22"/>
      <c r="H164" s="22"/>
      <c r="I164" s="22"/>
      <c r="J164" s="22"/>
      <c r="K164" s="20">
        <f t="shared" si="43"/>
        <v>0</v>
      </c>
      <c r="L164" s="21"/>
      <c r="M164" s="13"/>
      <c r="N164" s="4"/>
    </row>
    <row r="165" spans="1:14" ht="34.5" x14ac:dyDescent="0.25">
      <c r="A165" s="16" t="s">
        <v>305</v>
      </c>
      <c r="B165" s="17" t="s">
        <v>304</v>
      </c>
      <c r="C165" s="23"/>
      <c r="D165" s="22"/>
      <c r="E165" s="22"/>
      <c r="F165" s="22"/>
      <c r="G165" s="22"/>
      <c r="H165" s="22"/>
      <c r="I165" s="22"/>
      <c r="J165" s="22"/>
      <c r="K165" s="20">
        <f t="shared" si="43"/>
        <v>0</v>
      </c>
      <c r="L165" s="21"/>
      <c r="M165" s="13"/>
      <c r="N165" s="4"/>
    </row>
    <row r="166" spans="1:14" ht="34.5" x14ac:dyDescent="0.25">
      <c r="A166" s="16" t="s">
        <v>307</v>
      </c>
      <c r="B166" s="17" t="s">
        <v>306</v>
      </c>
      <c r="C166" s="23"/>
      <c r="D166" s="22"/>
      <c r="E166" s="22"/>
      <c r="F166" s="22"/>
      <c r="G166" s="22"/>
      <c r="H166" s="22"/>
      <c r="I166" s="22"/>
      <c r="J166" s="22"/>
      <c r="K166" s="20">
        <f t="shared" si="43"/>
        <v>0</v>
      </c>
      <c r="L166" s="21"/>
      <c r="M166" s="13"/>
      <c r="N166" s="4"/>
    </row>
    <row r="167" spans="1:14" ht="15" customHeight="1" x14ac:dyDescent="0.25">
      <c r="A167" s="14"/>
      <c r="B167" s="14"/>
      <c r="C167" s="14"/>
      <c r="D167" s="3"/>
      <c r="E167" s="3"/>
      <c r="F167" s="3"/>
      <c r="G167" s="3"/>
      <c r="H167" s="3"/>
      <c r="I167" s="3"/>
      <c r="J167" s="3"/>
      <c r="K167" s="3"/>
      <c r="L167" s="14"/>
      <c r="M167" s="14"/>
    </row>
  </sheetData>
  <mergeCells count="1">
    <mergeCell ref="B2:L2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topLeftCell="B1" zoomScale="90" zoomScaleNormal="90" workbookViewId="0">
      <selection activeCell="C17" sqref="C17:C22"/>
    </sheetView>
  </sheetViews>
  <sheetFormatPr defaultRowHeight="15" x14ac:dyDescent="0.25"/>
  <cols>
    <col min="1" max="1" width="11.5703125" style="26" customWidth="1"/>
    <col min="2" max="2" width="53.85546875" style="26" customWidth="1"/>
    <col min="3" max="3" width="17.28515625" style="26" customWidth="1"/>
    <col min="4" max="4" width="16.140625" style="26" customWidth="1"/>
    <col min="5" max="5" width="15.140625" style="26" customWidth="1"/>
    <col min="6" max="6" width="15" style="26" customWidth="1"/>
    <col min="7" max="7" width="15.85546875" style="26" customWidth="1"/>
    <col min="8" max="8" width="16.85546875" style="26" customWidth="1"/>
    <col min="9" max="9" width="15.7109375" style="26" customWidth="1"/>
    <col min="10" max="10" width="14.85546875" style="26" customWidth="1"/>
    <col min="11" max="11" width="16.42578125" style="26" customWidth="1"/>
    <col min="12" max="12" width="18.28515625" style="26" customWidth="1"/>
    <col min="13" max="13" width="14.85546875" style="26" bestFit="1" customWidth="1"/>
    <col min="14" max="256" width="9.140625" style="26"/>
    <col min="257" max="257" width="11.5703125" style="26" customWidth="1"/>
    <col min="258" max="258" width="53.85546875" style="26" customWidth="1"/>
    <col min="259" max="259" width="17.28515625" style="26" customWidth="1"/>
    <col min="260" max="260" width="17.7109375" style="26" customWidth="1"/>
    <col min="261" max="261" width="16" style="26" customWidth="1"/>
    <col min="262" max="262" width="16.85546875" style="26" customWidth="1"/>
    <col min="263" max="263" width="16.140625" style="26" customWidth="1"/>
    <col min="264" max="264" width="15.85546875" style="26" customWidth="1"/>
    <col min="265" max="265" width="16" style="26" customWidth="1"/>
    <col min="266" max="266" width="17.28515625" style="26" customWidth="1"/>
    <col min="267" max="267" width="18.42578125" style="26" customWidth="1"/>
    <col min="268" max="268" width="21.7109375" style="26" customWidth="1"/>
    <col min="269" max="512" width="9.140625" style="26"/>
    <col min="513" max="513" width="11.5703125" style="26" customWidth="1"/>
    <col min="514" max="514" width="53.85546875" style="26" customWidth="1"/>
    <col min="515" max="515" width="17.28515625" style="26" customWidth="1"/>
    <col min="516" max="516" width="17.7109375" style="26" customWidth="1"/>
    <col min="517" max="517" width="16" style="26" customWidth="1"/>
    <col min="518" max="518" width="16.85546875" style="26" customWidth="1"/>
    <col min="519" max="519" width="16.140625" style="26" customWidth="1"/>
    <col min="520" max="520" width="15.85546875" style="26" customWidth="1"/>
    <col min="521" max="521" width="16" style="26" customWidth="1"/>
    <col min="522" max="522" width="17.28515625" style="26" customWidth="1"/>
    <col min="523" max="523" width="18.42578125" style="26" customWidth="1"/>
    <col min="524" max="524" width="21.7109375" style="26" customWidth="1"/>
    <col min="525" max="768" width="9.140625" style="26"/>
    <col min="769" max="769" width="11.5703125" style="26" customWidth="1"/>
    <col min="770" max="770" width="53.85546875" style="26" customWidth="1"/>
    <col min="771" max="771" width="17.28515625" style="26" customWidth="1"/>
    <col min="772" max="772" width="17.7109375" style="26" customWidth="1"/>
    <col min="773" max="773" width="16" style="26" customWidth="1"/>
    <col min="774" max="774" width="16.85546875" style="26" customWidth="1"/>
    <col min="775" max="775" width="16.140625" style="26" customWidth="1"/>
    <col min="776" max="776" width="15.85546875" style="26" customWidth="1"/>
    <col min="777" max="777" width="16" style="26" customWidth="1"/>
    <col min="778" max="778" width="17.28515625" style="26" customWidth="1"/>
    <col min="779" max="779" width="18.42578125" style="26" customWidth="1"/>
    <col min="780" max="780" width="21.7109375" style="26" customWidth="1"/>
    <col min="781" max="1024" width="9.140625" style="26"/>
    <col min="1025" max="1025" width="11.5703125" style="26" customWidth="1"/>
    <col min="1026" max="1026" width="53.85546875" style="26" customWidth="1"/>
    <col min="1027" max="1027" width="17.28515625" style="26" customWidth="1"/>
    <col min="1028" max="1028" width="17.7109375" style="26" customWidth="1"/>
    <col min="1029" max="1029" width="16" style="26" customWidth="1"/>
    <col min="1030" max="1030" width="16.85546875" style="26" customWidth="1"/>
    <col min="1031" max="1031" width="16.140625" style="26" customWidth="1"/>
    <col min="1032" max="1032" width="15.85546875" style="26" customWidth="1"/>
    <col min="1033" max="1033" width="16" style="26" customWidth="1"/>
    <col min="1034" max="1034" width="17.28515625" style="26" customWidth="1"/>
    <col min="1035" max="1035" width="18.42578125" style="26" customWidth="1"/>
    <col min="1036" max="1036" width="21.7109375" style="26" customWidth="1"/>
    <col min="1037" max="1280" width="9.140625" style="26"/>
    <col min="1281" max="1281" width="11.5703125" style="26" customWidth="1"/>
    <col min="1282" max="1282" width="53.85546875" style="26" customWidth="1"/>
    <col min="1283" max="1283" width="17.28515625" style="26" customWidth="1"/>
    <col min="1284" max="1284" width="17.7109375" style="26" customWidth="1"/>
    <col min="1285" max="1285" width="16" style="26" customWidth="1"/>
    <col min="1286" max="1286" width="16.85546875" style="26" customWidth="1"/>
    <col min="1287" max="1287" width="16.140625" style="26" customWidth="1"/>
    <col min="1288" max="1288" width="15.85546875" style="26" customWidth="1"/>
    <col min="1289" max="1289" width="16" style="26" customWidth="1"/>
    <col min="1290" max="1290" width="17.28515625" style="26" customWidth="1"/>
    <col min="1291" max="1291" width="18.42578125" style="26" customWidth="1"/>
    <col min="1292" max="1292" width="21.7109375" style="26" customWidth="1"/>
    <col min="1293" max="1536" width="9.140625" style="26"/>
    <col min="1537" max="1537" width="11.5703125" style="26" customWidth="1"/>
    <col min="1538" max="1538" width="53.85546875" style="26" customWidth="1"/>
    <col min="1539" max="1539" width="17.28515625" style="26" customWidth="1"/>
    <col min="1540" max="1540" width="17.7109375" style="26" customWidth="1"/>
    <col min="1541" max="1541" width="16" style="26" customWidth="1"/>
    <col min="1542" max="1542" width="16.85546875" style="26" customWidth="1"/>
    <col min="1543" max="1543" width="16.140625" style="26" customWidth="1"/>
    <col min="1544" max="1544" width="15.85546875" style="26" customWidth="1"/>
    <col min="1545" max="1545" width="16" style="26" customWidth="1"/>
    <col min="1546" max="1546" width="17.28515625" style="26" customWidth="1"/>
    <col min="1547" max="1547" width="18.42578125" style="26" customWidth="1"/>
    <col min="1548" max="1548" width="21.7109375" style="26" customWidth="1"/>
    <col min="1549" max="1792" width="9.140625" style="26"/>
    <col min="1793" max="1793" width="11.5703125" style="26" customWidth="1"/>
    <col min="1794" max="1794" width="53.85546875" style="26" customWidth="1"/>
    <col min="1795" max="1795" width="17.28515625" style="26" customWidth="1"/>
    <col min="1796" max="1796" width="17.7109375" style="26" customWidth="1"/>
    <col min="1797" max="1797" width="16" style="26" customWidth="1"/>
    <col min="1798" max="1798" width="16.85546875" style="26" customWidth="1"/>
    <col min="1799" max="1799" width="16.140625" style="26" customWidth="1"/>
    <col min="1800" max="1800" width="15.85546875" style="26" customWidth="1"/>
    <col min="1801" max="1801" width="16" style="26" customWidth="1"/>
    <col min="1802" max="1802" width="17.28515625" style="26" customWidth="1"/>
    <col min="1803" max="1803" width="18.42578125" style="26" customWidth="1"/>
    <col min="1804" max="1804" width="21.7109375" style="26" customWidth="1"/>
    <col min="1805" max="2048" width="9.140625" style="26"/>
    <col min="2049" max="2049" width="11.5703125" style="26" customWidth="1"/>
    <col min="2050" max="2050" width="53.85546875" style="26" customWidth="1"/>
    <col min="2051" max="2051" width="17.28515625" style="26" customWidth="1"/>
    <col min="2052" max="2052" width="17.7109375" style="26" customWidth="1"/>
    <col min="2053" max="2053" width="16" style="26" customWidth="1"/>
    <col min="2054" max="2054" width="16.85546875" style="26" customWidth="1"/>
    <col min="2055" max="2055" width="16.140625" style="26" customWidth="1"/>
    <col min="2056" max="2056" width="15.85546875" style="26" customWidth="1"/>
    <col min="2057" max="2057" width="16" style="26" customWidth="1"/>
    <col min="2058" max="2058" width="17.28515625" style="26" customWidth="1"/>
    <col min="2059" max="2059" width="18.42578125" style="26" customWidth="1"/>
    <col min="2060" max="2060" width="21.7109375" style="26" customWidth="1"/>
    <col min="2061" max="2304" width="9.140625" style="26"/>
    <col min="2305" max="2305" width="11.5703125" style="26" customWidth="1"/>
    <col min="2306" max="2306" width="53.85546875" style="26" customWidth="1"/>
    <col min="2307" max="2307" width="17.28515625" style="26" customWidth="1"/>
    <col min="2308" max="2308" width="17.7109375" style="26" customWidth="1"/>
    <col min="2309" max="2309" width="16" style="26" customWidth="1"/>
    <col min="2310" max="2310" width="16.85546875" style="26" customWidth="1"/>
    <col min="2311" max="2311" width="16.140625" style="26" customWidth="1"/>
    <col min="2312" max="2312" width="15.85546875" style="26" customWidth="1"/>
    <col min="2313" max="2313" width="16" style="26" customWidth="1"/>
    <col min="2314" max="2314" width="17.28515625" style="26" customWidth="1"/>
    <col min="2315" max="2315" width="18.42578125" style="26" customWidth="1"/>
    <col min="2316" max="2316" width="21.7109375" style="26" customWidth="1"/>
    <col min="2317" max="2560" width="9.140625" style="26"/>
    <col min="2561" max="2561" width="11.5703125" style="26" customWidth="1"/>
    <col min="2562" max="2562" width="53.85546875" style="26" customWidth="1"/>
    <col min="2563" max="2563" width="17.28515625" style="26" customWidth="1"/>
    <col min="2564" max="2564" width="17.7109375" style="26" customWidth="1"/>
    <col min="2565" max="2565" width="16" style="26" customWidth="1"/>
    <col min="2566" max="2566" width="16.85546875" style="26" customWidth="1"/>
    <col min="2567" max="2567" width="16.140625" style="26" customWidth="1"/>
    <col min="2568" max="2568" width="15.85546875" style="26" customWidth="1"/>
    <col min="2569" max="2569" width="16" style="26" customWidth="1"/>
    <col min="2570" max="2570" width="17.28515625" style="26" customWidth="1"/>
    <col min="2571" max="2571" width="18.42578125" style="26" customWidth="1"/>
    <col min="2572" max="2572" width="21.7109375" style="26" customWidth="1"/>
    <col min="2573" max="2816" width="9.140625" style="26"/>
    <col min="2817" max="2817" width="11.5703125" style="26" customWidth="1"/>
    <col min="2818" max="2818" width="53.85546875" style="26" customWidth="1"/>
    <col min="2819" max="2819" width="17.28515625" style="26" customWidth="1"/>
    <col min="2820" max="2820" width="17.7109375" style="26" customWidth="1"/>
    <col min="2821" max="2821" width="16" style="26" customWidth="1"/>
    <col min="2822" max="2822" width="16.85546875" style="26" customWidth="1"/>
    <col min="2823" max="2823" width="16.140625" style="26" customWidth="1"/>
    <col min="2824" max="2824" width="15.85546875" style="26" customWidth="1"/>
    <col min="2825" max="2825" width="16" style="26" customWidth="1"/>
    <col min="2826" max="2826" width="17.28515625" style="26" customWidth="1"/>
    <col min="2827" max="2827" width="18.42578125" style="26" customWidth="1"/>
    <col min="2828" max="2828" width="21.7109375" style="26" customWidth="1"/>
    <col min="2829" max="3072" width="9.140625" style="26"/>
    <col min="3073" max="3073" width="11.5703125" style="26" customWidth="1"/>
    <col min="3074" max="3074" width="53.85546875" style="26" customWidth="1"/>
    <col min="3075" max="3075" width="17.28515625" style="26" customWidth="1"/>
    <col min="3076" max="3076" width="17.7109375" style="26" customWidth="1"/>
    <col min="3077" max="3077" width="16" style="26" customWidth="1"/>
    <col min="3078" max="3078" width="16.85546875" style="26" customWidth="1"/>
    <col min="3079" max="3079" width="16.140625" style="26" customWidth="1"/>
    <col min="3080" max="3080" width="15.85546875" style="26" customWidth="1"/>
    <col min="3081" max="3081" width="16" style="26" customWidth="1"/>
    <col min="3082" max="3082" width="17.28515625" style="26" customWidth="1"/>
    <col min="3083" max="3083" width="18.42578125" style="26" customWidth="1"/>
    <col min="3084" max="3084" width="21.7109375" style="26" customWidth="1"/>
    <col min="3085" max="3328" width="9.140625" style="26"/>
    <col min="3329" max="3329" width="11.5703125" style="26" customWidth="1"/>
    <col min="3330" max="3330" width="53.85546875" style="26" customWidth="1"/>
    <col min="3331" max="3331" width="17.28515625" style="26" customWidth="1"/>
    <col min="3332" max="3332" width="17.7109375" style="26" customWidth="1"/>
    <col min="3333" max="3333" width="16" style="26" customWidth="1"/>
    <col min="3334" max="3334" width="16.85546875" style="26" customWidth="1"/>
    <col min="3335" max="3335" width="16.140625" style="26" customWidth="1"/>
    <col min="3336" max="3336" width="15.85546875" style="26" customWidth="1"/>
    <col min="3337" max="3337" width="16" style="26" customWidth="1"/>
    <col min="3338" max="3338" width="17.28515625" style="26" customWidth="1"/>
    <col min="3339" max="3339" width="18.42578125" style="26" customWidth="1"/>
    <col min="3340" max="3340" width="21.7109375" style="26" customWidth="1"/>
    <col min="3341" max="3584" width="9.140625" style="26"/>
    <col min="3585" max="3585" width="11.5703125" style="26" customWidth="1"/>
    <col min="3586" max="3586" width="53.85546875" style="26" customWidth="1"/>
    <col min="3587" max="3587" width="17.28515625" style="26" customWidth="1"/>
    <col min="3588" max="3588" width="17.7109375" style="26" customWidth="1"/>
    <col min="3589" max="3589" width="16" style="26" customWidth="1"/>
    <col min="3590" max="3590" width="16.85546875" style="26" customWidth="1"/>
    <col min="3591" max="3591" width="16.140625" style="26" customWidth="1"/>
    <col min="3592" max="3592" width="15.85546875" style="26" customWidth="1"/>
    <col min="3593" max="3593" width="16" style="26" customWidth="1"/>
    <col min="3594" max="3594" width="17.28515625" style="26" customWidth="1"/>
    <col min="3595" max="3595" width="18.42578125" style="26" customWidth="1"/>
    <col min="3596" max="3596" width="21.7109375" style="26" customWidth="1"/>
    <col min="3597" max="3840" width="9.140625" style="26"/>
    <col min="3841" max="3841" width="11.5703125" style="26" customWidth="1"/>
    <col min="3842" max="3842" width="53.85546875" style="26" customWidth="1"/>
    <col min="3843" max="3843" width="17.28515625" style="26" customWidth="1"/>
    <col min="3844" max="3844" width="17.7109375" style="26" customWidth="1"/>
    <col min="3845" max="3845" width="16" style="26" customWidth="1"/>
    <col min="3846" max="3846" width="16.85546875" style="26" customWidth="1"/>
    <col min="3847" max="3847" width="16.140625" style="26" customWidth="1"/>
    <col min="3848" max="3848" width="15.85546875" style="26" customWidth="1"/>
    <col min="3849" max="3849" width="16" style="26" customWidth="1"/>
    <col min="3850" max="3850" width="17.28515625" style="26" customWidth="1"/>
    <col min="3851" max="3851" width="18.42578125" style="26" customWidth="1"/>
    <col min="3852" max="3852" width="21.7109375" style="26" customWidth="1"/>
    <col min="3853" max="4096" width="9.140625" style="26"/>
    <col min="4097" max="4097" width="11.5703125" style="26" customWidth="1"/>
    <col min="4098" max="4098" width="53.85546875" style="26" customWidth="1"/>
    <col min="4099" max="4099" width="17.28515625" style="26" customWidth="1"/>
    <col min="4100" max="4100" width="17.7109375" style="26" customWidth="1"/>
    <col min="4101" max="4101" width="16" style="26" customWidth="1"/>
    <col min="4102" max="4102" width="16.85546875" style="26" customWidth="1"/>
    <col min="4103" max="4103" width="16.140625" style="26" customWidth="1"/>
    <col min="4104" max="4104" width="15.85546875" style="26" customWidth="1"/>
    <col min="4105" max="4105" width="16" style="26" customWidth="1"/>
    <col min="4106" max="4106" width="17.28515625" style="26" customWidth="1"/>
    <col min="4107" max="4107" width="18.42578125" style="26" customWidth="1"/>
    <col min="4108" max="4108" width="21.7109375" style="26" customWidth="1"/>
    <col min="4109" max="4352" width="9.140625" style="26"/>
    <col min="4353" max="4353" width="11.5703125" style="26" customWidth="1"/>
    <col min="4354" max="4354" width="53.85546875" style="26" customWidth="1"/>
    <col min="4355" max="4355" width="17.28515625" style="26" customWidth="1"/>
    <col min="4356" max="4356" width="17.7109375" style="26" customWidth="1"/>
    <col min="4357" max="4357" width="16" style="26" customWidth="1"/>
    <col min="4358" max="4358" width="16.85546875" style="26" customWidth="1"/>
    <col min="4359" max="4359" width="16.140625" style="26" customWidth="1"/>
    <col min="4360" max="4360" width="15.85546875" style="26" customWidth="1"/>
    <col min="4361" max="4361" width="16" style="26" customWidth="1"/>
    <col min="4362" max="4362" width="17.28515625" style="26" customWidth="1"/>
    <col min="4363" max="4363" width="18.42578125" style="26" customWidth="1"/>
    <col min="4364" max="4364" width="21.7109375" style="26" customWidth="1"/>
    <col min="4365" max="4608" width="9.140625" style="26"/>
    <col min="4609" max="4609" width="11.5703125" style="26" customWidth="1"/>
    <col min="4610" max="4610" width="53.85546875" style="26" customWidth="1"/>
    <col min="4611" max="4611" width="17.28515625" style="26" customWidth="1"/>
    <col min="4612" max="4612" width="17.7109375" style="26" customWidth="1"/>
    <col min="4613" max="4613" width="16" style="26" customWidth="1"/>
    <col min="4614" max="4614" width="16.85546875" style="26" customWidth="1"/>
    <col min="4615" max="4615" width="16.140625" style="26" customWidth="1"/>
    <col min="4616" max="4616" width="15.85546875" style="26" customWidth="1"/>
    <col min="4617" max="4617" width="16" style="26" customWidth="1"/>
    <col min="4618" max="4618" width="17.28515625" style="26" customWidth="1"/>
    <col min="4619" max="4619" width="18.42578125" style="26" customWidth="1"/>
    <col min="4620" max="4620" width="21.7109375" style="26" customWidth="1"/>
    <col min="4621" max="4864" width="9.140625" style="26"/>
    <col min="4865" max="4865" width="11.5703125" style="26" customWidth="1"/>
    <col min="4866" max="4866" width="53.85546875" style="26" customWidth="1"/>
    <col min="4867" max="4867" width="17.28515625" style="26" customWidth="1"/>
    <col min="4868" max="4868" width="17.7109375" style="26" customWidth="1"/>
    <col min="4869" max="4869" width="16" style="26" customWidth="1"/>
    <col min="4870" max="4870" width="16.85546875" style="26" customWidth="1"/>
    <col min="4871" max="4871" width="16.140625" style="26" customWidth="1"/>
    <col min="4872" max="4872" width="15.85546875" style="26" customWidth="1"/>
    <col min="4873" max="4873" width="16" style="26" customWidth="1"/>
    <col min="4874" max="4874" width="17.28515625" style="26" customWidth="1"/>
    <col min="4875" max="4875" width="18.42578125" style="26" customWidth="1"/>
    <col min="4876" max="4876" width="21.7109375" style="26" customWidth="1"/>
    <col min="4877" max="5120" width="9.140625" style="26"/>
    <col min="5121" max="5121" width="11.5703125" style="26" customWidth="1"/>
    <col min="5122" max="5122" width="53.85546875" style="26" customWidth="1"/>
    <col min="5123" max="5123" width="17.28515625" style="26" customWidth="1"/>
    <col min="5124" max="5124" width="17.7109375" style="26" customWidth="1"/>
    <col min="5125" max="5125" width="16" style="26" customWidth="1"/>
    <col min="5126" max="5126" width="16.85546875" style="26" customWidth="1"/>
    <col min="5127" max="5127" width="16.140625" style="26" customWidth="1"/>
    <col min="5128" max="5128" width="15.85546875" style="26" customWidth="1"/>
    <col min="5129" max="5129" width="16" style="26" customWidth="1"/>
    <col min="5130" max="5130" width="17.28515625" style="26" customWidth="1"/>
    <col min="5131" max="5131" width="18.42578125" style="26" customWidth="1"/>
    <col min="5132" max="5132" width="21.7109375" style="26" customWidth="1"/>
    <col min="5133" max="5376" width="9.140625" style="26"/>
    <col min="5377" max="5377" width="11.5703125" style="26" customWidth="1"/>
    <col min="5378" max="5378" width="53.85546875" style="26" customWidth="1"/>
    <col min="5379" max="5379" width="17.28515625" style="26" customWidth="1"/>
    <col min="5380" max="5380" width="17.7109375" style="26" customWidth="1"/>
    <col min="5381" max="5381" width="16" style="26" customWidth="1"/>
    <col min="5382" max="5382" width="16.85546875" style="26" customWidth="1"/>
    <col min="5383" max="5383" width="16.140625" style="26" customWidth="1"/>
    <col min="5384" max="5384" width="15.85546875" style="26" customWidth="1"/>
    <col min="5385" max="5385" width="16" style="26" customWidth="1"/>
    <col min="5386" max="5386" width="17.28515625" style="26" customWidth="1"/>
    <col min="5387" max="5387" width="18.42578125" style="26" customWidth="1"/>
    <col min="5388" max="5388" width="21.7109375" style="26" customWidth="1"/>
    <col min="5389" max="5632" width="9.140625" style="26"/>
    <col min="5633" max="5633" width="11.5703125" style="26" customWidth="1"/>
    <col min="5634" max="5634" width="53.85546875" style="26" customWidth="1"/>
    <col min="5635" max="5635" width="17.28515625" style="26" customWidth="1"/>
    <col min="5636" max="5636" width="17.7109375" style="26" customWidth="1"/>
    <col min="5637" max="5637" width="16" style="26" customWidth="1"/>
    <col min="5638" max="5638" width="16.85546875" style="26" customWidth="1"/>
    <col min="5639" max="5639" width="16.140625" style="26" customWidth="1"/>
    <col min="5640" max="5640" width="15.85546875" style="26" customWidth="1"/>
    <col min="5641" max="5641" width="16" style="26" customWidth="1"/>
    <col min="5642" max="5642" width="17.28515625" style="26" customWidth="1"/>
    <col min="5643" max="5643" width="18.42578125" style="26" customWidth="1"/>
    <col min="5644" max="5644" width="21.7109375" style="26" customWidth="1"/>
    <col min="5645" max="5888" width="9.140625" style="26"/>
    <col min="5889" max="5889" width="11.5703125" style="26" customWidth="1"/>
    <col min="5890" max="5890" width="53.85546875" style="26" customWidth="1"/>
    <col min="5891" max="5891" width="17.28515625" style="26" customWidth="1"/>
    <col min="5892" max="5892" width="17.7109375" style="26" customWidth="1"/>
    <col min="5893" max="5893" width="16" style="26" customWidth="1"/>
    <col min="5894" max="5894" width="16.85546875" style="26" customWidth="1"/>
    <col min="5895" max="5895" width="16.140625" style="26" customWidth="1"/>
    <col min="5896" max="5896" width="15.85546875" style="26" customWidth="1"/>
    <col min="5897" max="5897" width="16" style="26" customWidth="1"/>
    <col min="5898" max="5898" width="17.28515625" style="26" customWidth="1"/>
    <col min="5899" max="5899" width="18.42578125" style="26" customWidth="1"/>
    <col min="5900" max="5900" width="21.7109375" style="26" customWidth="1"/>
    <col min="5901" max="6144" width="9.140625" style="26"/>
    <col min="6145" max="6145" width="11.5703125" style="26" customWidth="1"/>
    <col min="6146" max="6146" width="53.85546875" style="26" customWidth="1"/>
    <col min="6147" max="6147" width="17.28515625" style="26" customWidth="1"/>
    <col min="6148" max="6148" width="17.7109375" style="26" customWidth="1"/>
    <col min="6149" max="6149" width="16" style="26" customWidth="1"/>
    <col min="6150" max="6150" width="16.85546875" style="26" customWidth="1"/>
    <col min="6151" max="6151" width="16.140625" style="26" customWidth="1"/>
    <col min="6152" max="6152" width="15.85546875" style="26" customWidth="1"/>
    <col min="6153" max="6153" width="16" style="26" customWidth="1"/>
    <col min="6154" max="6154" width="17.28515625" style="26" customWidth="1"/>
    <col min="6155" max="6155" width="18.42578125" style="26" customWidth="1"/>
    <col min="6156" max="6156" width="21.7109375" style="26" customWidth="1"/>
    <col min="6157" max="6400" width="9.140625" style="26"/>
    <col min="6401" max="6401" width="11.5703125" style="26" customWidth="1"/>
    <col min="6402" max="6402" width="53.85546875" style="26" customWidth="1"/>
    <col min="6403" max="6403" width="17.28515625" style="26" customWidth="1"/>
    <col min="6404" max="6404" width="17.7109375" style="26" customWidth="1"/>
    <col min="6405" max="6405" width="16" style="26" customWidth="1"/>
    <col min="6406" max="6406" width="16.85546875" style="26" customWidth="1"/>
    <col min="6407" max="6407" width="16.140625" style="26" customWidth="1"/>
    <col min="6408" max="6408" width="15.85546875" style="26" customWidth="1"/>
    <col min="6409" max="6409" width="16" style="26" customWidth="1"/>
    <col min="6410" max="6410" width="17.28515625" style="26" customWidth="1"/>
    <col min="6411" max="6411" width="18.42578125" style="26" customWidth="1"/>
    <col min="6412" max="6412" width="21.7109375" style="26" customWidth="1"/>
    <col min="6413" max="6656" width="9.140625" style="26"/>
    <col min="6657" max="6657" width="11.5703125" style="26" customWidth="1"/>
    <col min="6658" max="6658" width="53.85546875" style="26" customWidth="1"/>
    <col min="6659" max="6659" width="17.28515625" style="26" customWidth="1"/>
    <col min="6660" max="6660" width="17.7109375" style="26" customWidth="1"/>
    <col min="6661" max="6661" width="16" style="26" customWidth="1"/>
    <col min="6662" max="6662" width="16.85546875" style="26" customWidth="1"/>
    <col min="6663" max="6663" width="16.140625" style="26" customWidth="1"/>
    <col min="6664" max="6664" width="15.85546875" style="26" customWidth="1"/>
    <col min="6665" max="6665" width="16" style="26" customWidth="1"/>
    <col min="6666" max="6666" width="17.28515625" style="26" customWidth="1"/>
    <col min="6667" max="6667" width="18.42578125" style="26" customWidth="1"/>
    <col min="6668" max="6668" width="21.7109375" style="26" customWidth="1"/>
    <col min="6669" max="6912" width="9.140625" style="26"/>
    <col min="6913" max="6913" width="11.5703125" style="26" customWidth="1"/>
    <col min="6914" max="6914" width="53.85546875" style="26" customWidth="1"/>
    <col min="6915" max="6915" width="17.28515625" style="26" customWidth="1"/>
    <col min="6916" max="6916" width="17.7109375" style="26" customWidth="1"/>
    <col min="6917" max="6917" width="16" style="26" customWidth="1"/>
    <col min="6918" max="6918" width="16.85546875" style="26" customWidth="1"/>
    <col min="6919" max="6919" width="16.140625" style="26" customWidth="1"/>
    <col min="6920" max="6920" width="15.85546875" style="26" customWidth="1"/>
    <col min="6921" max="6921" width="16" style="26" customWidth="1"/>
    <col min="6922" max="6922" width="17.28515625" style="26" customWidth="1"/>
    <col min="6923" max="6923" width="18.42578125" style="26" customWidth="1"/>
    <col min="6924" max="6924" width="21.7109375" style="26" customWidth="1"/>
    <col min="6925" max="7168" width="9.140625" style="26"/>
    <col min="7169" max="7169" width="11.5703125" style="26" customWidth="1"/>
    <col min="7170" max="7170" width="53.85546875" style="26" customWidth="1"/>
    <col min="7171" max="7171" width="17.28515625" style="26" customWidth="1"/>
    <col min="7172" max="7172" width="17.7109375" style="26" customWidth="1"/>
    <col min="7173" max="7173" width="16" style="26" customWidth="1"/>
    <col min="7174" max="7174" width="16.85546875" style="26" customWidth="1"/>
    <col min="7175" max="7175" width="16.140625" style="26" customWidth="1"/>
    <col min="7176" max="7176" width="15.85546875" style="26" customWidth="1"/>
    <col min="7177" max="7177" width="16" style="26" customWidth="1"/>
    <col min="7178" max="7178" width="17.28515625" style="26" customWidth="1"/>
    <col min="7179" max="7179" width="18.42578125" style="26" customWidth="1"/>
    <col min="7180" max="7180" width="21.7109375" style="26" customWidth="1"/>
    <col min="7181" max="7424" width="9.140625" style="26"/>
    <col min="7425" max="7425" width="11.5703125" style="26" customWidth="1"/>
    <col min="7426" max="7426" width="53.85546875" style="26" customWidth="1"/>
    <col min="7427" max="7427" width="17.28515625" style="26" customWidth="1"/>
    <col min="7428" max="7428" width="17.7109375" style="26" customWidth="1"/>
    <col min="7429" max="7429" width="16" style="26" customWidth="1"/>
    <col min="7430" max="7430" width="16.85546875" style="26" customWidth="1"/>
    <col min="7431" max="7431" width="16.140625" style="26" customWidth="1"/>
    <col min="7432" max="7432" width="15.85546875" style="26" customWidth="1"/>
    <col min="7433" max="7433" width="16" style="26" customWidth="1"/>
    <col min="7434" max="7434" width="17.28515625" style="26" customWidth="1"/>
    <col min="7435" max="7435" width="18.42578125" style="26" customWidth="1"/>
    <col min="7436" max="7436" width="21.7109375" style="26" customWidth="1"/>
    <col min="7437" max="7680" width="9.140625" style="26"/>
    <col min="7681" max="7681" width="11.5703125" style="26" customWidth="1"/>
    <col min="7682" max="7682" width="53.85546875" style="26" customWidth="1"/>
    <col min="7683" max="7683" width="17.28515625" style="26" customWidth="1"/>
    <col min="7684" max="7684" width="17.7109375" style="26" customWidth="1"/>
    <col min="7685" max="7685" width="16" style="26" customWidth="1"/>
    <col min="7686" max="7686" width="16.85546875" style="26" customWidth="1"/>
    <col min="7687" max="7687" width="16.140625" style="26" customWidth="1"/>
    <col min="7688" max="7688" width="15.85546875" style="26" customWidth="1"/>
    <col min="7689" max="7689" width="16" style="26" customWidth="1"/>
    <col min="7690" max="7690" width="17.28515625" style="26" customWidth="1"/>
    <col min="7691" max="7691" width="18.42578125" style="26" customWidth="1"/>
    <col min="7692" max="7692" width="21.7109375" style="26" customWidth="1"/>
    <col min="7693" max="7936" width="9.140625" style="26"/>
    <col min="7937" max="7937" width="11.5703125" style="26" customWidth="1"/>
    <col min="7938" max="7938" width="53.85546875" style="26" customWidth="1"/>
    <col min="7939" max="7939" width="17.28515625" style="26" customWidth="1"/>
    <col min="7940" max="7940" width="17.7109375" style="26" customWidth="1"/>
    <col min="7941" max="7941" width="16" style="26" customWidth="1"/>
    <col min="7942" max="7942" width="16.85546875" style="26" customWidth="1"/>
    <col min="7943" max="7943" width="16.140625" style="26" customWidth="1"/>
    <col min="7944" max="7944" width="15.85546875" style="26" customWidth="1"/>
    <col min="7945" max="7945" width="16" style="26" customWidth="1"/>
    <col min="7946" max="7946" width="17.28515625" style="26" customWidth="1"/>
    <col min="7947" max="7947" width="18.42578125" style="26" customWidth="1"/>
    <col min="7948" max="7948" width="21.7109375" style="26" customWidth="1"/>
    <col min="7949" max="8192" width="9.140625" style="26"/>
    <col min="8193" max="8193" width="11.5703125" style="26" customWidth="1"/>
    <col min="8194" max="8194" width="53.85546875" style="26" customWidth="1"/>
    <col min="8195" max="8195" width="17.28515625" style="26" customWidth="1"/>
    <col min="8196" max="8196" width="17.7109375" style="26" customWidth="1"/>
    <col min="8197" max="8197" width="16" style="26" customWidth="1"/>
    <col min="8198" max="8198" width="16.85546875" style="26" customWidth="1"/>
    <col min="8199" max="8199" width="16.140625" style="26" customWidth="1"/>
    <col min="8200" max="8200" width="15.85546875" style="26" customWidth="1"/>
    <col min="8201" max="8201" width="16" style="26" customWidth="1"/>
    <col min="8202" max="8202" width="17.28515625" style="26" customWidth="1"/>
    <col min="8203" max="8203" width="18.42578125" style="26" customWidth="1"/>
    <col min="8204" max="8204" width="21.7109375" style="26" customWidth="1"/>
    <col min="8205" max="8448" width="9.140625" style="26"/>
    <col min="8449" max="8449" width="11.5703125" style="26" customWidth="1"/>
    <col min="8450" max="8450" width="53.85546875" style="26" customWidth="1"/>
    <col min="8451" max="8451" width="17.28515625" style="26" customWidth="1"/>
    <col min="8452" max="8452" width="17.7109375" style="26" customWidth="1"/>
    <col min="8453" max="8453" width="16" style="26" customWidth="1"/>
    <col min="8454" max="8454" width="16.85546875" style="26" customWidth="1"/>
    <col min="8455" max="8455" width="16.140625" style="26" customWidth="1"/>
    <col min="8456" max="8456" width="15.85546875" style="26" customWidth="1"/>
    <col min="8457" max="8457" width="16" style="26" customWidth="1"/>
    <col min="8458" max="8458" width="17.28515625" style="26" customWidth="1"/>
    <col min="8459" max="8459" width="18.42578125" style="26" customWidth="1"/>
    <col min="8460" max="8460" width="21.7109375" style="26" customWidth="1"/>
    <col min="8461" max="8704" width="9.140625" style="26"/>
    <col min="8705" max="8705" width="11.5703125" style="26" customWidth="1"/>
    <col min="8706" max="8706" width="53.85546875" style="26" customWidth="1"/>
    <col min="8707" max="8707" width="17.28515625" style="26" customWidth="1"/>
    <col min="8708" max="8708" width="17.7109375" style="26" customWidth="1"/>
    <col min="8709" max="8709" width="16" style="26" customWidth="1"/>
    <col min="8710" max="8710" width="16.85546875" style="26" customWidth="1"/>
    <col min="8711" max="8711" width="16.140625" style="26" customWidth="1"/>
    <col min="8712" max="8712" width="15.85546875" style="26" customWidth="1"/>
    <col min="8713" max="8713" width="16" style="26" customWidth="1"/>
    <col min="8714" max="8714" width="17.28515625" style="26" customWidth="1"/>
    <col min="8715" max="8715" width="18.42578125" style="26" customWidth="1"/>
    <col min="8716" max="8716" width="21.7109375" style="26" customWidth="1"/>
    <col min="8717" max="8960" width="9.140625" style="26"/>
    <col min="8961" max="8961" width="11.5703125" style="26" customWidth="1"/>
    <col min="8962" max="8962" width="53.85546875" style="26" customWidth="1"/>
    <col min="8963" max="8963" width="17.28515625" style="26" customWidth="1"/>
    <col min="8964" max="8964" width="17.7109375" style="26" customWidth="1"/>
    <col min="8965" max="8965" width="16" style="26" customWidth="1"/>
    <col min="8966" max="8966" width="16.85546875" style="26" customWidth="1"/>
    <col min="8967" max="8967" width="16.140625" style="26" customWidth="1"/>
    <col min="8968" max="8968" width="15.85546875" style="26" customWidth="1"/>
    <col min="8969" max="8969" width="16" style="26" customWidth="1"/>
    <col min="8970" max="8970" width="17.28515625" style="26" customWidth="1"/>
    <col min="8971" max="8971" width="18.42578125" style="26" customWidth="1"/>
    <col min="8972" max="8972" width="21.7109375" style="26" customWidth="1"/>
    <col min="8973" max="9216" width="9.140625" style="26"/>
    <col min="9217" max="9217" width="11.5703125" style="26" customWidth="1"/>
    <col min="9218" max="9218" width="53.85546875" style="26" customWidth="1"/>
    <col min="9219" max="9219" width="17.28515625" style="26" customWidth="1"/>
    <col min="9220" max="9220" width="17.7109375" style="26" customWidth="1"/>
    <col min="9221" max="9221" width="16" style="26" customWidth="1"/>
    <col min="9222" max="9222" width="16.85546875" style="26" customWidth="1"/>
    <col min="9223" max="9223" width="16.140625" style="26" customWidth="1"/>
    <col min="9224" max="9224" width="15.85546875" style="26" customWidth="1"/>
    <col min="9225" max="9225" width="16" style="26" customWidth="1"/>
    <col min="9226" max="9226" width="17.28515625" style="26" customWidth="1"/>
    <col min="9227" max="9227" width="18.42578125" style="26" customWidth="1"/>
    <col min="9228" max="9228" width="21.7109375" style="26" customWidth="1"/>
    <col min="9229" max="9472" width="9.140625" style="26"/>
    <col min="9473" max="9473" width="11.5703125" style="26" customWidth="1"/>
    <col min="9474" max="9474" width="53.85546875" style="26" customWidth="1"/>
    <col min="9475" max="9475" width="17.28515625" style="26" customWidth="1"/>
    <col min="9476" max="9476" width="17.7109375" style="26" customWidth="1"/>
    <col min="9477" max="9477" width="16" style="26" customWidth="1"/>
    <col min="9478" max="9478" width="16.85546875" style="26" customWidth="1"/>
    <col min="9479" max="9479" width="16.140625" style="26" customWidth="1"/>
    <col min="9480" max="9480" width="15.85546875" style="26" customWidth="1"/>
    <col min="9481" max="9481" width="16" style="26" customWidth="1"/>
    <col min="9482" max="9482" width="17.28515625" style="26" customWidth="1"/>
    <col min="9483" max="9483" width="18.42578125" style="26" customWidth="1"/>
    <col min="9484" max="9484" width="21.7109375" style="26" customWidth="1"/>
    <col min="9485" max="9728" width="9.140625" style="26"/>
    <col min="9729" max="9729" width="11.5703125" style="26" customWidth="1"/>
    <col min="9730" max="9730" width="53.85546875" style="26" customWidth="1"/>
    <col min="9731" max="9731" width="17.28515625" style="26" customWidth="1"/>
    <col min="9732" max="9732" width="17.7109375" style="26" customWidth="1"/>
    <col min="9733" max="9733" width="16" style="26" customWidth="1"/>
    <col min="9734" max="9734" width="16.85546875" style="26" customWidth="1"/>
    <col min="9735" max="9735" width="16.140625" style="26" customWidth="1"/>
    <col min="9736" max="9736" width="15.85546875" style="26" customWidth="1"/>
    <col min="9737" max="9737" width="16" style="26" customWidth="1"/>
    <col min="9738" max="9738" width="17.28515625" style="26" customWidth="1"/>
    <col min="9739" max="9739" width="18.42578125" style="26" customWidth="1"/>
    <col min="9740" max="9740" width="21.7109375" style="26" customWidth="1"/>
    <col min="9741" max="9984" width="9.140625" style="26"/>
    <col min="9985" max="9985" width="11.5703125" style="26" customWidth="1"/>
    <col min="9986" max="9986" width="53.85546875" style="26" customWidth="1"/>
    <col min="9987" max="9987" width="17.28515625" style="26" customWidth="1"/>
    <col min="9988" max="9988" width="17.7109375" style="26" customWidth="1"/>
    <col min="9989" max="9989" width="16" style="26" customWidth="1"/>
    <col min="9990" max="9990" width="16.85546875" style="26" customWidth="1"/>
    <col min="9991" max="9991" width="16.140625" style="26" customWidth="1"/>
    <col min="9992" max="9992" width="15.85546875" style="26" customWidth="1"/>
    <col min="9993" max="9993" width="16" style="26" customWidth="1"/>
    <col min="9994" max="9994" width="17.28515625" style="26" customWidth="1"/>
    <col min="9995" max="9995" width="18.42578125" style="26" customWidth="1"/>
    <col min="9996" max="9996" width="21.7109375" style="26" customWidth="1"/>
    <col min="9997" max="10240" width="9.140625" style="26"/>
    <col min="10241" max="10241" width="11.5703125" style="26" customWidth="1"/>
    <col min="10242" max="10242" width="53.85546875" style="26" customWidth="1"/>
    <col min="10243" max="10243" width="17.28515625" style="26" customWidth="1"/>
    <col min="10244" max="10244" width="17.7109375" style="26" customWidth="1"/>
    <col min="10245" max="10245" width="16" style="26" customWidth="1"/>
    <col min="10246" max="10246" width="16.85546875" style="26" customWidth="1"/>
    <col min="10247" max="10247" width="16.140625" style="26" customWidth="1"/>
    <col min="10248" max="10248" width="15.85546875" style="26" customWidth="1"/>
    <col min="10249" max="10249" width="16" style="26" customWidth="1"/>
    <col min="10250" max="10250" width="17.28515625" style="26" customWidth="1"/>
    <col min="10251" max="10251" width="18.42578125" style="26" customWidth="1"/>
    <col min="10252" max="10252" width="21.7109375" style="26" customWidth="1"/>
    <col min="10253" max="10496" width="9.140625" style="26"/>
    <col min="10497" max="10497" width="11.5703125" style="26" customWidth="1"/>
    <col min="10498" max="10498" width="53.85546875" style="26" customWidth="1"/>
    <col min="10499" max="10499" width="17.28515625" style="26" customWidth="1"/>
    <col min="10500" max="10500" width="17.7109375" style="26" customWidth="1"/>
    <col min="10501" max="10501" width="16" style="26" customWidth="1"/>
    <col min="10502" max="10502" width="16.85546875" style="26" customWidth="1"/>
    <col min="10503" max="10503" width="16.140625" style="26" customWidth="1"/>
    <col min="10504" max="10504" width="15.85546875" style="26" customWidth="1"/>
    <col min="10505" max="10505" width="16" style="26" customWidth="1"/>
    <col min="10506" max="10506" width="17.28515625" style="26" customWidth="1"/>
    <col min="10507" max="10507" width="18.42578125" style="26" customWidth="1"/>
    <col min="10508" max="10508" width="21.7109375" style="26" customWidth="1"/>
    <col min="10509" max="10752" width="9.140625" style="26"/>
    <col min="10753" max="10753" width="11.5703125" style="26" customWidth="1"/>
    <col min="10754" max="10754" width="53.85546875" style="26" customWidth="1"/>
    <col min="10755" max="10755" width="17.28515625" style="26" customWidth="1"/>
    <col min="10756" max="10756" width="17.7109375" style="26" customWidth="1"/>
    <col min="10757" max="10757" width="16" style="26" customWidth="1"/>
    <col min="10758" max="10758" width="16.85546875" style="26" customWidth="1"/>
    <col min="10759" max="10759" width="16.140625" style="26" customWidth="1"/>
    <col min="10760" max="10760" width="15.85546875" style="26" customWidth="1"/>
    <col min="10761" max="10761" width="16" style="26" customWidth="1"/>
    <col min="10762" max="10762" width="17.28515625" style="26" customWidth="1"/>
    <col min="10763" max="10763" width="18.42578125" style="26" customWidth="1"/>
    <col min="10764" max="10764" width="21.7109375" style="26" customWidth="1"/>
    <col min="10765" max="11008" width="9.140625" style="26"/>
    <col min="11009" max="11009" width="11.5703125" style="26" customWidth="1"/>
    <col min="11010" max="11010" width="53.85546875" style="26" customWidth="1"/>
    <col min="11011" max="11011" width="17.28515625" style="26" customWidth="1"/>
    <col min="11012" max="11012" width="17.7109375" style="26" customWidth="1"/>
    <col min="11013" max="11013" width="16" style="26" customWidth="1"/>
    <col min="11014" max="11014" width="16.85546875" style="26" customWidth="1"/>
    <col min="11015" max="11015" width="16.140625" style="26" customWidth="1"/>
    <col min="11016" max="11016" width="15.85546875" style="26" customWidth="1"/>
    <col min="11017" max="11017" width="16" style="26" customWidth="1"/>
    <col min="11018" max="11018" width="17.28515625" style="26" customWidth="1"/>
    <col min="11019" max="11019" width="18.42578125" style="26" customWidth="1"/>
    <col min="11020" max="11020" width="21.7109375" style="26" customWidth="1"/>
    <col min="11021" max="11264" width="9.140625" style="26"/>
    <col min="11265" max="11265" width="11.5703125" style="26" customWidth="1"/>
    <col min="11266" max="11266" width="53.85546875" style="26" customWidth="1"/>
    <col min="11267" max="11267" width="17.28515625" style="26" customWidth="1"/>
    <col min="11268" max="11268" width="17.7109375" style="26" customWidth="1"/>
    <col min="11269" max="11269" width="16" style="26" customWidth="1"/>
    <col min="11270" max="11270" width="16.85546875" style="26" customWidth="1"/>
    <col min="11271" max="11271" width="16.140625" style="26" customWidth="1"/>
    <col min="11272" max="11272" width="15.85546875" style="26" customWidth="1"/>
    <col min="11273" max="11273" width="16" style="26" customWidth="1"/>
    <col min="11274" max="11274" width="17.28515625" style="26" customWidth="1"/>
    <col min="11275" max="11275" width="18.42578125" style="26" customWidth="1"/>
    <col min="11276" max="11276" width="21.7109375" style="26" customWidth="1"/>
    <col min="11277" max="11520" width="9.140625" style="26"/>
    <col min="11521" max="11521" width="11.5703125" style="26" customWidth="1"/>
    <col min="11522" max="11522" width="53.85546875" style="26" customWidth="1"/>
    <col min="11523" max="11523" width="17.28515625" style="26" customWidth="1"/>
    <col min="11524" max="11524" width="17.7109375" style="26" customWidth="1"/>
    <col min="11525" max="11525" width="16" style="26" customWidth="1"/>
    <col min="11526" max="11526" width="16.85546875" style="26" customWidth="1"/>
    <col min="11527" max="11527" width="16.140625" style="26" customWidth="1"/>
    <col min="11528" max="11528" width="15.85546875" style="26" customWidth="1"/>
    <col min="11529" max="11529" width="16" style="26" customWidth="1"/>
    <col min="11530" max="11530" width="17.28515625" style="26" customWidth="1"/>
    <col min="11531" max="11531" width="18.42578125" style="26" customWidth="1"/>
    <col min="11532" max="11532" width="21.7109375" style="26" customWidth="1"/>
    <col min="11533" max="11776" width="9.140625" style="26"/>
    <col min="11777" max="11777" width="11.5703125" style="26" customWidth="1"/>
    <col min="11778" max="11778" width="53.85546875" style="26" customWidth="1"/>
    <col min="11779" max="11779" width="17.28515625" style="26" customWidth="1"/>
    <col min="11780" max="11780" width="17.7109375" style="26" customWidth="1"/>
    <col min="11781" max="11781" width="16" style="26" customWidth="1"/>
    <col min="11782" max="11782" width="16.85546875" style="26" customWidth="1"/>
    <col min="11783" max="11783" width="16.140625" style="26" customWidth="1"/>
    <col min="11784" max="11784" width="15.85546875" style="26" customWidth="1"/>
    <col min="11785" max="11785" width="16" style="26" customWidth="1"/>
    <col min="11786" max="11786" width="17.28515625" style="26" customWidth="1"/>
    <col min="11787" max="11787" width="18.42578125" style="26" customWidth="1"/>
    <col min="11788" max="11788" width="21.7109375" style="26" customWidth="1"/>
    <col min="11789" max="12032" width="9.140625" style="26"/>
    <col min="12033" max="12033" width="11.5703125" style="26" customWidth="1"/>
    <col min="12034" max="12034" width="53.85546875" style="26" customWidth="1"/>
    <col min="12035" max="12035" width="17.28515625" style="26" customWidth="1"/>
    <col min="12036" max="12036" width="17.7109375" style="26" customWidth="1"/>
    <col min="12037" max="12037" width="16" style="26" customWidth="1"/>
    <col min="12038" max="12038" width="16.85546875" style="26" customWidth="1"/>
    <col min="12039" max="12039" width="16.140625" style="26" customWidth="1"/>
    <col min="12040" max="12040" width="15.85546875" style="26" customWidth="1"/>
    <col min="12041" max="12041" width="16" style="26" customWidth="1"/>
    <col min="12042" max="12042" width="17.28515625" style="26" customWidth="1"/>
    <col min="12043" max="12043" width="18.42578125" style="26" customWidth="1"/>
    <col min="12044" max="12044" width="21.7109375" style="26" customWidth="1"/>
    <col min="12045" max="12288" width="9.140625" style="26"/>
    <col min="12289" max="12289" width="11.5703125" style="26" customWidth="1"/>
    <col min="12290" max="12290" width="53.85546875" style="26" customWidth="1"/>
    <col min="12291" max="12291" width="17.28515625" style="26" customWidth="1"/>
    <col min="12292" max="12292" width="17.7109375" style="26" customWidth="1"/>
    <col min="12293" max="12293" width="16" style="26" customWidth="1"/>
    <col min="12294" max="12294" width="16.85546875" style="26" customWidth="1"/>
    <col min="12295" max="12295" width="16.140625" style="26" customWidth="1"/>
    <col min="12296" max="12296" width="15.85546875" style="26" customWidth="1"/>
    <col min="12297" max="12297" width="16" style="26" customWidth="1"/>
    <col min="12298" max="12298" width="17.28515625" style="26" customWidth="1"/>
    <col min="12299" max="12299" width="18.42578125" style="26" customWidth="1"/>
    <col min="12300" max="12300" width="21.7109375" style="26" customWidth="1"/>
    <col min="12301" max="12544" width="9.140625" style="26"/>
    <col min="12545" max="12545" width="11.5703125" style="26" customWidth="1"/>
    <col min="12546" max="12546" width="53.85546875" style="26" customWidth="1"/>
    <col min="12547" max="12547" width="17.28515625" style="26" customWidth="1"/>
    <col min="12548" max="12548" width="17.7109375" style="26" customWidth="1"/>
    <col min="12549" max="12549" width="16" style="26" customWidth="1"/>
    <col min="12550" max="12550" width="16.85546875" style="26" customWidth="1"/>
    <col min="12551" max="12551" width="16.140625" style="26" customWidth="1"/>
    <col min="12552" max="12552" width="15.85546875" style="26" customWidth="1"/>
    <col min="12553" max="12553" width="16" style="26" customWidth="1"/>
    <col min="12554" max="12554" width="17.28515625" style="26" customWidth="1"/>
    <col min="12555" max="12555" width="18.42578125" style="26" customWidth="1"/>
    <col min="12556" max="12556" width="21.7109375" style="26" customWidth="1"/>
    <col min="12557" max="12800" width="9.140625" style="26"/>
    <col min="12801" max="12801" width="11.5703125" style="26" customWidth="1"/>
    <col min="12802" max="12802" width="53.85546875" style="26" customWidth="1"/>
    <col min="12803" max="12803" width="17.28515625" style="26" customWidth="1"/>
    <col min="12804" max="12804" width="17.7109375" style="26" customWidth="1"/>
    <col min="12805" max="12805" width="16" style="26" customWidth="1"/>
    <col min="12806" max="12806" width="16.85546875" style="26" customWidth="1"/>
    <col min="12807" max="12807" width="16.140625" style="26" customWidth="1"/>
    <col min="12808" max="12808" width="15.85546875" style="26" customWidth="1"/>
    <col min="12809" max="12809" width="16" style="26" customWidth="1"/>
    <col min="12810" max="12810" width="17.28515625" style="26" customWidth="1"/>
    <col min="12811" max="12811" width="18.42578125" style="26" customWidth="1"/>
    <col min="12812" max="12812" width="21.7109375" style="26" customWidth="1"/>
    <col min="12813" max="13056" width="9.140625" style="26"/>
    <col min="13057" max="13057" width="11.5703125" style="26" customWidth="1"/>
    <col min="13058" max="13058" width="53.85546875" style="26" customWidth="1"/>
    <col min="13059" max="13059" width="17.28515625" style="26" customWidth="1"/>
    <col min="13060" max="13060" width="17.7109375" style="26" customWidth="1"/>
    <col min="13061" max="13061" width="16" style="26" customWidth="1"/>
    <col min="13062" max="13062" width="16.85546875" style="26" customWidth="1"/>
    <col min="13063" max="13063" width="16.140625" style="26" customWidth="1"/>
    <col min="13064" max="13064" width="15.85546875" style="26" customWidth="1"/>
    <col min="13065" max="13065" width="16" style="26" customWidth="1"/>
    <col min="13066" max="13066" width="17.28515625" style="26" customWidth="1"/>
    <col min="13067" max="13067" width="18.42578125" style="26" customWidth="1"/>
    <col min="13068" max="13068" width="21.7109375" style="26" customWidth="1"/>
    <col min="13069" max="13312" width="9.140625" style="26"/>
    <col min="13313" max="13313" width="11.5703125" style="26" customWidth="1"/>
    <col min="13314" max="13314" width="53.85546875" style="26" customWidth="1"/>
    <col min="13315" max="13315" width="17.28515625" style="26" customWidth="1"/>
    <col min="13316" max="13316" width="17.7109375" style="26" customWidth="1"/>
    <col min="13317" max="13317" width="16" style="26" customWidth="1"/>
    <col min="13318" max="13318" width="16.85546875" style="26" customWidth="1"/>
    <col min="13319" max="13319" width="16.140625" style="26" customWidth="1"/>
    <col min="13320" max="13320" width="15.85546875" style="26" customWidth="1"/>
    <col min="13321" max="13321" width="16" style="26" customWidth="1"/>
    <col min="13322" max="13322" width="17.28515625" style="26" customWidth="1"/>
    <col min="13323" max="13323" width="18.42578125" style="26" customWidth="1"/>
    <col min="13324" max="13324" width="21.7109375" style="26" customWidth="1"/>
    <col min="13325" max="13568" width="9.140625" style="26"/>
    <col min="13569" max="13569" width="11.5703125" style="26" customWidth="1"/>
    <col min="13570" max="13570" width="53.85546875" style="26" customWidth="1"/>
    <col min="13571" max="13571" width="17.28515625" style="26" customWidth="1"/>
    <col min="13572" max="13572" width="17.7109375" style="26" customWidth="1"/>
    <col min="13573" max="13573" width="16" style="26" customWidth="1"/>
    <col min="13574" max="13574" width="16.85546875" style="26" customWidth="1"/>
    <col min="13575" max="13575" width="16.140625" style="26" customWidth="1"/>
    <col min="13576" max="13576" width="15.85546875" style="26" customWidth="1"/>
    <col min="13577" max="13577" width="16" style="26" customWidth="1"/>
    <col min="13578" max="13578" width="17.28515625" style="26" customWidth="1"/>
    <col min="13579" max="13579" width="18.42578125" style="26" customWidth="1"/>
    <col min="13580" max="13580" width="21.7109375" style="26" customWidth="1"/>
    <col min="13581" max="13824" width="9.140625" style="26"/>
    <col min="13825" max="13825" width="11.5703125" style="26" customWidth="1"/>
    <col min="13826" max="13826" width="53.85546875" style="26" customWidth="1"/>
    <col min="13827" max="13827" width="17.28515625" style="26" customWidth="1"/>
    <col min="13828" max="13828" width="17.7109375" style="26" customWidth="1"/>
    <col min="13829" max="13829" width="16" style="26" customWidth="1"/>
    <col min="13830" max="13830" width="16.85546875" style="26" customWidth="1"/>
    <col min="13831" max="13831" width="16.140625" style="26" customWidth="1"/>
    <col min="13832" max="13832" width="15.85546875" style="26" customWidth="1"/>
    <col min="13833" max="13833" width="16" style="26" customWidth="1"/>
    <col min="13834" max="13834" width="17.28515625" style="26" customWidth="1"/>
    <col min="13835" max="13835" width="18.42578125" style="26" customWidth="1"/>
    <col min="13836" max="13836" width="21.7109375" style="26" customWidth="1"/>
    <col min="13837" max="14080" width="9.140625" style="26"/>
    <col min="14081" max="14081" width="11.5703125" style="26" customWidth="1"/>
    <col min="14082" max="14082" width="53.85546875" style="26" customWidth="1"/>
    <col min="14083" max="14083" width="17.28515625" style="26" customWidth="1"/>
    <col min="14084" max="14084" width="17.7109375" style="26" customWidth="1"/>
    <col min="14085" max="14085" width="16" style="26" customWidth="1"/>
    <col min="14086" max="14086" width="16.85546875" style="26" customWidth="1"/>
    <col min="14087" max="14087" width="16.140625" style="26" customWidth="1"/>
    <col min="14088" max="14088" width="15.85546875" style="26" customWidth="1"/>
    <col min="14089" max="14089" width="16" style="26" customWidth="1"/>
    <col min="14090" max="14090" width="17.28515625" style="26" customWidth="1"/>
    <col min="14091" max="14091" width="18.42578125" style="26" customWidth="1"/>
    <col min="14092" max="14092" width="21.7109375" style="26" customWidth="1"/>
    <col min="14093" max="14336" width="9.140625" style="26"/>
    <col min="14337" max="14337" width="11.5703125" style="26" customWidth="1"/>
    <col min="14338" max="14338" width="53.85546875" style="26" customWidth="1"/>
    <col min="14339" max="14339" width="17.28515625" style="26" customWidth="1"/>
    <col min="14340" max="14340" width="17.7109375" style="26" customWidth="1"/>
    <col min="14341" max="14341" width="16" style="26" customWidth="1"/>
    <col min="14342" max="14342" width="16.85546875" style="26" customWidth="1"/>
    <col min="14343" max="14343" width="16.140625" style="26" customWidth="1"/>
    <col min="14344" max="14344" width="15.85546875" style="26" customWidth="1"/>
    <col min="14345" max="14345" width="16" style="26" customWidth="1"/>
    <col min="14346" max="14346" width="17.28515625" style="26" customWidth="1"/>
    <col min="14347" max="14347" width="18.42578125" style="26" customWidth="1"/>
    <col min="14348" max="14348" width="21.7109375" style="26" customWidth="1"/>
    <col min="14349" max="14592" width="9.140625" style="26"/>
    <col min="14593" max="14593" width="11.5703125" style="26" customWidth="1"/>
    <col min="14594" max="14594" width="53.85546875" style="26" customWidth="1"/>
    <col min="14595" max="14595" width="17.28515625" style="26" customWidth="1"/>
    <col min="14596" max="14596" width="17.7109375" style="26" customWidth="1"/>
    <col min="14597" max="14597" width="16" style="26" customWidth="1"/>
    <col min="14598" max="14598" width="16.85546875" style="26" customWidth="1"/>
    <col min="14599" max="14599" width="16.140625" style="26" customWidth="1"/>
    <col min="14600" max="14600" width="15.85546875" style="26" customWidth="1"/>
    <col min="14601" max="14601" width="16" style="26" customWidth="1"/>
    <col min="14602" max="14602" width="17.28515625" style="26" customWidth="1"/>
    <col min="14603" max="14603" width="18.42578125" style="26" customWidth="1"/>
    <col min="14604" max="14604" width="21.7109375" style="26" customWidth="1"/>
    <col min="14605" max="14848" width="9.140625" style="26"/>
    <col min="14849" max="14849" width="11.5703125" style="26" customWidth="1"/>
    <col min="14850" max="14850" width="53.85546875" style="26" customWidth="1"/>
    <col min="14851" max="14851" width="17.28515625" style="26" customWidth="1"/>
    <col min="14852" max="14852" width="17.7109375" style="26" customWidth="1"/>
    <col min="14853" max="14853" width="16" style="26" customWidth="1"/>
    <col min="14854" max="14854" width="16.85546875" style="26" customWidth="1"/>
    <col min="14855" max="14855" width="16.140625" style="26" customWidth="1"/>
    <col min="14856" max="14856" width="15.85546875" style="26" customWidth="1"/>
    <col min="14857" max="14857" width="16" style="26" customWidth="1"/>
    <col min="14858" max="14858" width="17.28515625" style="26" customWidth="1"/>
    <col min="14859" max="14859" width="18.42578125" style="26" customWidth="1"/>
    <col min="14860" max="14860" width="21.7109375" style="26" customWidth="1"/>
    <col min="14861" max="15104" width="9.140625" style="26"/>
    <col min="15105" max="15105" width="11.5703125" style="26" customWidth="1"/>
    <col min="15106" max="15106" width="53.85546875" style="26" customWidth="1"/>
    <col min="15107" max="15107" width="17.28515625" style="26" customWidth="1"/>
    <col min="15108" max="15108" width="17.7109375" style="26" customWidth="1"/>
    <col min="15109" max="15109" width="16" style="26" customWidth="1"/>
    <col min="15110" max="15110" width="16.85546875" style="26" customWidth="1"/>
    <col min="15111" max="15111" width="16.140625" style="26" customWidth="1"/>
    <col min="15112" max="15112" width="15.85546875" style="26" customWidth="1"/>
    <col min="15113" max="15113" width="16" style="26" customWidth="1"/>
    <col min="15114" max="15114" width="17.28515625" style="26" customWidth="1"/>
    <col min="15115" max="15115" width="18.42578125" style="26" customWidth="1"/>
    <col min="15116" max="15116" width="21.7109375" style="26" customWidth="1"/>
    <col min="15117" max="15360" width="9.140625" style="26"/>
    <col min="15361" max="15361" width="11.5703125" style="26" customWidth="1"/>
    <col min="15362" max="15362" width="53.85546875" style="26" customWidth="1"/>
    <col min="15363" max="15363" width="17.28515625" style="26" customWidth="1"/>
    <col min="15364" max="15364" width="17.7109375" style="26" customWidth="1"/>
    <col min="15365" max="15365" width="16" style="26" customWidth="1"/>
    <col min="15366" max="15366" width="16.85546875" style="26" customWidth="1"/>
    <col min="15367" max="15367" width="16.140625" style="26" customWidth="1"/>
    <col min="15368" max="15368" width="15.85546875" style="26" customWidth="1"/>
    <col min="15369" max="15369" width="16" style="26" customWidth="1"/>
    <col min="15370" max="15370" width="17.28515625" style="26" customWidth="1"/>
    <col min="15371" max="15371" width="18.42578125" style="26" customWidth="1"/>
    <col min="15372" max="15372" width="21.7109375" style="26" customWidth="1"/>
    <col min="15373" max="15616" width="9.140625" style="26"/>
    <col min="15617" max="15617" width="11.5703125" style="26" customWidth="1"/>
    <col min="15618" max="15618" width="53.85546875" style="26" customWidth="1"/>
    <col min="15619" max="15619" width="17.28515625" style="26" customWidth="1"/>
    <col min="15620" max="15620" width="17.7109375" style="26" customWidth="1"/>
    <col min="15621" max="15621" width="16" style="26" customWidth="1"/>
    <col min="15622" max="15622" width="16.85546875" style="26" customWidth="1"/>
    <col min="15623" max="15623" width="16.140625" style="26" customWidth="1"/>
    <col min="15624" max="15624" width="15.85546875" style="26" customWidth="1"/>
    <col min="15625" max="15625" width="16" style="26" customWidth="1"/>
    <col min="15626" max="15626" width="17.28515625" style="26" customWidth="1"/>
    <col min="15627" max="15627" width="18.42578125" style="26" customWidth="1"/>
    <col min="15628" max="15628" width="21.7109375" style="26" customWidth="1"/>
    <col min="15629" max="15872" width="9.140625" style="26"/>
    <col min="15873" max="15873" width="11.5703125" style="26" customWidth="1"/>
    <col min="15874" max="15874" width="53.85546875" style="26" customWidth="1"/>
    <col min="15875" max="15875" width="17.28515625" style="26" customWidth="1"/>
    <col min="15876" max="15876" width="17.7109375" style="26" customWidth="1"/>
    <col min="15877" max="15877" width="16" style="26" customWidth="1"/>
    <col min="15878" max="15878" width="16.85546875" style="26" customWidth="1"/>
    <col min="15879" max="15879" width="16.140625" style="26" customWidth="1"/>
    <col min="15880" max="15880" width="15.85546875" style="26" customWidth="1"/>
    <col min="15881" max="15881" width="16" style="26" customWidth="1"/>
    <col min="15882" max="15882" width="17.28515625" style="26" customWidth="1"/>
    <col min="15883" max="15883" width="18.42578125" style="26" customWidth="1"/>
    <col min="15884" max="15884" width="21.7109375" style="26" customWidth="1"/>
    <col min="15885" max="16128" width="9.140625" style="26"/>
    <col min="16129" max="16129" width="11.5703125" style="26" customWidth="1"/>
    <col min="16130" max="16130" width="53.85546875" style="26" customWidth="1"/>
    <col min="16131" max="16131" width="17.28515625" style="26" customWidth="1"/>
    <col min="16132" max="16132" width="17.7109375" style="26" customWidth="1"/>
    <col min="16133" max="16133" width="16" style="26" customWidth="1"/>
    <col min="16134" max="16134" width="16.85546875" style="26" customWidth="1"/>
    <col min="16135" max="16135" width="16.140625" style="26" customWidth="1"/>
    <col min="16136" max="16136" width="15.85546875" style="26" customWidth="1"/>
    <col min="16137" max="16137" width="16" style="26" customWidth="1"/>
    <col min="16138" max="16138" width="17.28515625" style="26" customWidth="1"/>
    <col min="16139" max="16139" width="18.42578125" style="26" customWidth="1"/>
    <col min="16140" max="16140" width="21.7109375" style="26" customWidth="1"/>
    <col min="16141" max="16384" width="9.140625" style="26"/>
  </cols>
  <sheetData>
    <row r="1" spans="1:19" ht="18.75" customHeight="1" x14ac:dyDescent="0.25">
      <c r="A1" s="27"/>
      <c r="B1" s="68" t="s">
        <v>333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28"/>
      <c r="N1" s="28"/>
      <c r="O1" s="28"/>
      <c r="P1" s="28"/>
      <c r="Q1" s="28"/>
      <c r="R1" s="28"/>
      <c r="S1" s="28"/>
    </row>
    <row r="2" spans="1:19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9" ht="98.25" customHeight="1" x14ac:dyDescent="0.25">
      <c r="A3" s="29" t="s">
        <v>334</v>
      </c>
      <c r="B3" s="29" t="s">
        <v>335</v>
      </c>
      <c r="C3" s="29" t="s">
        <v>432</v>
      </c>
      <c r="D3" s="29" t="s">
        <v>433</v>
      </c>
      <c r="E3" s="29" t="s">
        <v>434</v>
      </c>
      <c r="F3" s="29" t="s">
        <v>435</v>
      </c>
      <c r="G3" s="30" t="s">
        <v>436</v>
      </c>
      <c r="H3" s="29" t="s">
        <v>437</v>
      </c>
      <c r="I3" s="29" t="s">
        <v>438</v>
      </c>
      <c r="J3" s="29" t="s">
        <v>439</v>
      </c>
      <c r="K3" s="31" t="s">
        <v>311</v>
      </c>
      <c r="L3" s="29" t="s">
        <v>440</v>
      </c>
    </row>
    <row r="4" spans="1:19" ht="27.75" customHeight="1" x14ac:dyDescent="0.25">
      <c r="A4" s="32" t="s">
        <v>336</v>
      </c>
      <c r="B4" s="33" t="s">
        <v>337</v>
      </c>
      <c r="C4" s="34">
        <f>C5+C6+C7+C8+C9+C10+C11+C12</f>
        <v>170085988.08000001</v>
      </c>
      <c r="D4" s="34">
        <f>D5+D6+D7+D8+D9+D10+D12+D11</f>
        <v>60160001.699999996</v>
      </c>
      <c r="E4" s="34">
        <f>E5+E6+E7+E8+E9+E10+E12+E11</f>
        <v>-2518770.71</v>
      </c>
      <c r="F4" s="34">
        <f>F5+F6+F7+F8+F9+F10+F12+F11</f>
        <v>-1934395.31</v>
      </c>
      <c r="G4" s="34">
        <f>G5+G6+G7+G8+G9+G10+G12+G11</f>
        <v>-6311923.790000001</v>
      </c>
      <c r="H4" s="34">
        <f>H5+H6+H7+H8+H9+H10+H12+H10+H11</f>
        <v>7484263.2100000009</v>
      </c>
      <c r="I4" s="34">
        <f>I5+I6+I7+I8+I9+I10+I12+I11</f>
        <v>-1465507.35</v>
      </c>
      <c r="J4" s="34">
        <f>J5+J6+J7+J8+J9+J10+J11+J12</f>
        <v>-9073918.540000001</v>
      </c>
      <c r="K4" s="35">
        <f>D4+E4+G4+H4+I4+J4+F4</f>
        <v>46339749.209999993</v>
      </c>
      <c r="L4" s="36">
        <f>C4+K4</f>
        <v>216425737.29000002</v>
      </c>
    </row>
    <row r="5" spans="1:19" ht="48" customHeight="1" x14ac:dyDescent="0.25">
      <c r="A5" s="37" t="s">
        <v>338</v>
      </c>
      <c r="B5" s="38" t="s">
        <v>339</v>
      </c>
      <c r="C5" s="39">
        <v>2871784</v>
      </c>
      <c r="D5" s="40">
        <v>44441.69</v>
      </c>
      <c r="E5" s="41"/>
      <c r="F5" s="41"/>
      <c r="G5" s="41">
        <v>43634.81</v>
      </c>
      <c r="H5" s="41">
        <v>279900</v>
      </c>
      <c r="I5" s="41">
        <v>209184.8</v>
      </c>
      <c r="J5" s="41">
        <v>200991.75</v>
      </c>
      <c r="K5" s="42">
        <f t="shared" ref="K5:K10" si="0">D5+E5+G5+H5+I5+J5+F5+E5</f>
        <v>778153.05</v>
      </c>
      <c r="L5" s="41">
        <f t="shared" ref="L5:L12" si="1">C5+K5</f>
        <v>3649937.05</v>
      </c>
    </row>
    <row r="6" spans="1:19" ht="66" customHeight="1" x14ac:dyDescent="0.25">
      <c r="A6" s="37" t="s">
        <v>340</v>
      </c>
      <c r="B6" s="38" t="s">
        <v>341</v>
      </c>
      <c r="C6" s="39">
        <v>10055000</v>
      </c>
      <c r="D6" s="40">
        <v>223961.08</v>
      </c>
      <c r="E6" s="41"/>
      <c r="F6" s="41"/>
      <c r="G6" s="41">
        <v>262361.34999999998</v>
      </c>
      <c r="H6" s="41"/>
      <c r="I6" s="41">
        <v>-27500</v>
      </c>
      <c r="J6" s="41">
        <v>-97650</v>
      </c>
      <c r="K6" s="42">
        <f t="shared" si="0"/>
        <v>361172.42999999993</v>
      </c>
      <c r="L6" s="41">
        <f t="shared" si="1"/>
        <v>10416172.43</v>
      </c>
    </row>
    <row r="7" spans="1:19" ht="63" customHeight="1" x14ac:dyDescent="0.25">
      <c r="A7" s="37" t="s">
        <v>342</v>
      </c>
      <c r="B7" s="38" t="s">
        <v>343</v>
      </c>
      <c r="C7" s="39">
        <v>17573065</v>
      </c>
      <c r="D7" s="40">
        <v>-5357.32</v>
      </c>
      <c r="E7" s="41"/>
      <c r="F7" s="41"/>
      <c r="G7" s="41">
        <v>226548.43</v>
      </c>
      <c r="H7" s="41">
        <v>196492.33</v>
      </c>
      <c r="I7" s="41">
        <v>506506.95</v>
      </c>
      <c r="J7" s="41">
        <v>-205207.56</v>
      </c>
      <c r="K7" s="42">
        <f>D7+E7+G7+H7+I7+J7+F7+E7</f>
        <v>718982.82999999984</v>
      </c>
      <c r="L7" s="41">
        <f t="shared" si="1"/>
        <v>18292047.829999998</v>
      </c>
    </row>
    <row r="8" spans="1:19" ht="21.75" customHeight="1" x14ac:dyDescent="0.25">
      <c r="A8" s="37" t="s">
        <v>344</v>
      </c>
      <c r="B8" s="38" t="s">
        <v>345</v>
      </c>
      <c r="C8" s="39">
        <v>10635</v>
      </c>
      <c r="D8" s="40"/>
      <c r="E8" s="41"/>
      <c r="F8" s="41"/>
      <c r="G8" s="41"/>
      <c r="H8" s="41"/>
      <c r="I8" s="41"/>
      <c r="J8" s="41"/>
      <c r="K8" s="42">
        <f t="shared" si="0"/>
        <v>0</v>
      </c>
      <c r="L8" s="41">
        <f t="shared" si="1"/>
        <v>10635</v>
      </c>
    </row>
    <row r="9" spans="1:19" ht="50.25" customHeight="1" x14ac:dyDescent="0.25">
      <c r="A9" s="37" t="s">
        <v>346</v>
      </c>
      <c r="B9" s="38" t="s">
        <v>347</v>
      </c>
      <c r="C9" s="39">
        <v>18023673.960000001</v>
      </c>
      <c r="D9" s="40">
        <v>452653.1</v>
      </c>
      <c r="E9" s="41">
        <v>50000</v>
      </c>
      <c r="F9" s="41"/>
      <c r="G9" s="41">
        <v>240575.85</v>
      </c>
      <c r="H9" s="41">
        <v>-410.84</v>
      </c>
      <c r="I9" s="41">
        <v>252592.94</v>
      </c>
      <c r="J9" s="41"/>
      <c r="K9" s="42">
        <f>D9+E9+G9+H9+I9+J9+F9</f>
        <v>995411.05</v>
      </c>
      <c r="L9" s="41">
        <f t="shared" si="1"/>
        <v>19019085.010000002</v>
      </c>
    </row>
    <row r="10" spans="1:19" ht="18" customHeight="1" x14ac:dyDescent="0.25">
      <c r="A10" s="37" t="s">
        <v>348</v>
      </c>
      <c r="B10" s="38" t="s">
        <v>349</v>
      </c>
      <c r="C10" s="39"/>
      <c r="D10" s="40"/>
      <c r="E10" s="41"/>
      <c r="F10" s="41"/>
      <c r="G10" s="41"/>
      <c r="H10" s="41"/>
      <c r="I10" s="41"/>
      <c r="J10" s="41"/>
      <c r="K10" s="42">
        <f t="shared" si="0"/>
        <v>0</v>
      </c>
      <c r="L10" s="41">
        <f t="shared" si="1"/>
        <v>0</v>
      </c>
    </row>
    <row r="11" spans="1:19" ht="15.75" x14ac:dyDescent="0.25">
      <c r="A11" s="37" t="s">
        <v>350</v>
      </c>
      <c r="B11" s="38" t="s">
        <v>351</v>
      </c>
      <c r="C11" s="39">
        <v>1200000</v>
      </c>
      <c r="D11" s="40">
        <v>23547690</v>
      </c>
      <c r="E11" s="41">
        <v>-1266515</v>
      </c>
      <c r="F11" s="41">
        <v>-571971</v>
      </c>
      <c r="G11" s="41">
        <v>-250000</v>
      </c>
      <c r="H11" s="41">
        <v>-2154200</v>
      </c>
      <c r="I11" s="41">
        <v>-50000</v>
      </c>
      <c r="J11" s="41">
        <v>-100000</v>
      </c>
      <c r="K11" s="42">
        <f>D11+E11+G11+H11+I11+J11+F11</f>
        <v>19155004</v>
      </c>
      <c r="L11" s="41">
        <f t="shared" si="1"/>
        <v>20355004</v>
      </c>
    </row>
    <row r="12" spans="1:19" ht="20.25" customHeight="1" x14ac:dyDescent="0.25">
      <c r="A12" s="37" t="s">
        <v>352</v>
      </c>
      <c r="B12" s="38" t="s">
        <v>353</v>
      </c>
      <c r="C12" s="39">
        <v>120351830.12</v>
      </c>
      <c r="D12" s="40">
        <v>35896613.149999999</v>
      </c>
      <c r="E12" s="41">
        <v>-1302255.71</v>
      </c>
      <c r="F12" s="41">
        <v>-1362424.31</v>
      </c>
      <c r="G12" s="41">
        <v>-6835044.2300000004</v>
      </c>
      <c r="H12" s="41">
        <v>9162481.7200000007</v>
      </c>
      <c r="I12" s="41">
        <v>-2356292.04</v>
      </c>
      <c r="J12" s="41">
        <v>-8872052.7300000004</v>
      </c>
      <c r="K12" s="42">
        <f>D12+E12+G12+H12+I12+J12+F12</f>
        <v>24331025.850000001</v>
      </c>
      <c r="L12" s="41">
        <f t="shared" si="1"/>
        <v>144682855.97</v>
      </c>
    </row>
    <row r="13" spans="1:19" ht="36" customHeight="1" x14ac:dyDescent="0.25">
      <c r="A13" s="32" t="s">
        <v>354</v>
      </c>
      <c r="B13" s="33" t="s">
        <v>355</v>
      </c>
      <c r="C13" s="34">
        <f>C14+C15</f>
        <v>17882800</v>
      </c>
      <c r="D13" s="34">
        <f t="shared" ref="D13:K13" si="2">D14+D15</f>
        <v>1705640.36</v>
      </c>
      <c r="E13" s="34">
        <f t="shared" si="2"/>
        <v>0</v>
      </c>
      <c r="F13" s="34">
        <f t="shared" si="2"/>
        <v>-4010</v>
      </c>
      <c r="G13" s="34">
        <f t="shared" si="2"/>
        <v>277539.3</v>
      </c>
      <c r="H13" s="34">
        <f t="shared" si="2"/>
        <v>0</v>
      </c>
      <c r="I13" s="34">
        <f t="shared" si="2"/>
        <v>444430.64</v>
      </c>
      <c r="J13" s="34">
        <f t="shared" si="2"/>
        <v>0</v>
      </c>
      <c r="K13" s="34">
        <f t="shared" si="2"/>
        <v>2423600.3000000003</v>
      </c>
      <c r="L13" s="35">
        <f>C13+K13</f>
        <v>20306400.300000001</v>
      </c>
    </row>
    <row r="14" spans="1:19" ht="24" customHeight="1" x14ac:dyDescent="0.25">
      <c r="A14" s="37" t="s">
        <v>356</v>
      </c>
      <c r="B14" s="38" t="s">
        <v>429</v>
      </c>
      <c r="C14" s="69">
        <v>60000</v>
      </c>
      <c r="D14" s="41">
        <v>36300</v>
      </c>
      <c r="E14" s="43"/>
      <c r="F14" s="43"/>
      <c r="G14" s="43"/>
      <c r="H14" s="43">
        <v>-5506.07</v>
      </c>
      <c r="I14" s="43"/>
      <c r="J14" s="43"/>
      <c r="K14" s="42">
        <f>D14+E14+G14+H14+I14+J14+F14</f>
        <v>30793.93</v>
      </c>
      <c r="L14" s="42">
        <f t="shared" ref="L14:L15" si="3">C14+K14</f>
        <v>90793.93</v>
      </c>
    </row>
    <row r="15" spans="1:19" ht="49.5" customHeight="1" x14ac:dyDescent="0.25">
      <c r="A15" s="37" t="s">
        <v>428</v>
      </c>
      <c r="B15" s="38" t="s">
        <v>357</v>
      </c>
      <c r="C15" s="69">
        <v>17822800</v>
      </c>
      <c r="D15" s="41">
        <v>1669340.36</v>
      </c>
      <c r="E15" s="43"/>
      <c r="F15" s="43">
        <v>-4010</v>
      </c>
      <c r="G15" s="43">
        <v>277539.3</v>
      </c>
      <c r="H15" s="43">
        <v>5506.07</v>
      </c>
      <c r="I15" s="43">
        <v>444430.64</v>
      </c>
      <c r="J15" s="43"/>
      <c r="K15" s="42">
        <f>D15+E15+G15+H15+I15+J15+F15</f>
        <v>2392806.37</v>
      </c>
      <c r="L15" s="42">
        <f t="shared" si="3"/>
        <v>20215606.370000001</v>
      </c>
    </row>
    <row r="16" spans="1:19" ht="20.25" customHeight="1" x14ac:dyDescent="0.25">
      <c r="A16" s="32" t="s">
        <v>358</v>
      </c>
      <c r="B16" s="33" t="s">
        <v>359</v>
      </c>
      <c r="C16" s="34">
        <f>C17+C18+C19+C20+C21+C22</f>
        <v>42559454.980000004</v>
      </c>
      <c r="D16" s="44">
        <f t="shared" ref="D16:J16" si="4">D17+D18+D19+D20+D21+D22</f>
        <v>4870915.83</v>
      </c>
      <c r="E16" s="44">
        <f t="shared" si="4"/>
        <v>2544260.0499999998</v>
      </c>
      <c r="F16" s="44">
        <f t="shared" si="4"/>
        <v>19957632.670000002</v>
      </c>
      <c r="G16" s="44">
        <f t="shared" si="4"/>
        <v>157149647.80000001</v>
      </c>
      <c r="H16" s="44">
        <f t="shared" si="4"/>
        <v>2642856.1599999997</v>
      </c>
      <c r="I16" s="44">
        <f t="shared" si="4"/>
        <v>-693738</v>
      </c>
      <c r="J16" s="44">
        <f t="shared" si="4"/>
        <v>-16237575.939999999</v>
      </c>
      <c r="K16" s="35">
        <f>D16+E16+G16+H16+I16+J16+F16</f>
        <v>170233998.56999999</v>
      </c>
      <c r="L16" s="35">
        <f>C16+K16</f>
        <v>212793453.55000001</v>
      </c>
      <c r="M16" s="65"/>
    </row>
    <row r="17" spans="1:13" ht="17.25" customHeight="1" x14ac:dyDescent="0.25">
      <c r="A17" s="37" t="s">
        <v>360</v>
      </c>
      <c r="B17" s="38" t="s">
        <v>361</v>
      </c>
      <c r="C17" s="39">
        <v>2764085.88</v>
      </c>
      <c r="D17" s="43"/>
      <c r="E17" s="45">
        <v>1833829.81</v>
      </c>
      <c r="F17" s="45"/>
      <c r="G17" s="41"/>
      <c r="H17" s="41"/>
      <c r="I17" s="41"/>
      <c r="J17" s="41"/>
      <c r="K17" s="42">
        <f>D17+E17+G17+H17+I17+J17+F17</f>
        <v>1833829.81</v>
      </c>
      <c r="L17" s="42">
        <f t="shared" ref="L17:L22" si="5">C17+K17</f>
        <v>4597915.6899999995</v>
      </c>
    </row>
    <row r="18" spans="1:13" ht="18" customHeight="1" x14ac:dyDescent="0.25">
      <c r="A18" s="37" t="s">
        <v>362</v>
      </c>
      <c r="B18" s="38" t="s">
        <v>363</v>
      </c>
      <c r="C18" s="39"/>
      <c r="D18" s="43">
        <v>2751738</v>
      </c>
      <c r="E18" s="45"/>
      <c r="F18" s="45"/>
      <c r="G18" s="41"/>
      <c r="H18" s="41">
        <v>-1580166.49</v>
      </c>
      <c r="I18" s="41">
        <v>-693738</v>
      </c>
      <c r="J18" s="41"/>
      <c r="K18" s="42">
        <f>D18+E18+G18+H18+I18+J18+F18</f>
        <v>477833.51</v>
      </c>
      <c r="L18" s="42">
        <f t="shared" si="5"/>
        <v>477833.51</v>
      </c>
    </row>
    <row r="19" spans="1:13" ht="18.75" customHeight="1" x14ac:dyDescent="0.25">
      <c r="A19" s="37" t="s">
        <v>364</v>
      </c>
      <c r="B19" s="38" t="s">
        <v>365</v>
      </c>
      <c r="C19" s="39"/>
      <c r="D19" s="43"/>
      <c r="E19" s="45"/>
      <c r="F19" s="45"/>
      <c r="G19" s="41"/>
      <c r="H19" s="41"/>
      <c r="I19" s="41"/>
      <c r="J19" s="41"/>
      <c r="K19" s="42">
        <f t="shared" ref="K19:K20" si="6">D19+E19+G19+H19+I19+J19+E19</f>
        <v>0</v>
      </c>
      <c r="L19" s="42">
        <f t="shared" si="5"/>
        <v>0</v>
      </c>
    </row>
    <row r="20" spans="1:13" ht="20.25" customHeight="1" x14ac:dyDescent="0.25">
      <c r="A20" s="37" t="s">
        <v>366</v>
      </c>
      <c r="B20" s="38" t="s">
        <v>367</v>
      </c>
      <c r="C20" s="39">
        <v>3387.08</v>
      </c>
      <c r="D20" s="43"/>
      <c r="E20" s="45"/>
      <c r="F20" s="45"/>
      <c r="G20" s="41"/>
      <c r="H20" s="41"/>
      <c r="I20" s="41"/>
      <c r="J20" s="41"/>
      <c r="K20" s="42">
        <f t="shared" si="6"/>
        <v>0</v>
      </c>
      <c r="L20" s="42">
        <f t="shared" si="5"/>
        <v>3387.08</v>
      </c>
    </row>
    <row r="21" spans="1:13" ht="21.75" customHeight="1" x14ac:dyDescent="0.25">
      <c r="A21" s="37" t="s">
        <v>368</v>
      </c>
      <c r="B21" s="38" t="s">
        <v>369</v>
      </c>
      <c r="C21" s="39">
        <v>39506982.020000003</v>
      </c>
      <c r="D21" s="43">
        <v>1769177.83</v>
      </c>
      <c r="E21" s="43"/>
      <c r="F21" s="43">
        <v>20000000</v>
      </c>
      <c r="G21" s="41">
        <v>157283630</v>
      </c>
      <c r="H21" s="41">
        <v>4274294.09</v>
      </c>
      <c r="I21" s="41"/>
      <c r="J21" s="41">
        <v>-16025887.67</v>
      </c>
      <c r="K21" s="42">
        <f>D21+E21+G21+H21+I21+J21+F21</f>
        <v>167301214.25000003</v>
      </c>
      <c r="L21" s="42">
        <f t="shared" si="5"/>
        <v>206808196.27000004</v>
      </c>
    </row>
    <row r="22" spans="1:13" ht="14.25" customHeight="1" x14ac:dyDescent="0.25">
      <c r="A22" s="37" t="s">
        <v>370</v>
      </c>
      <c r="B22" s="38" t="s">
        <v>371</v>
      </c>
      <c r="C22" s="39">
        <v>285000</v>
      </c>
      <c r="D22" s="43">
        <v>350000</v>
      </c>
      <c r="E22" s="45">
        <v>710430.24</v>
      </c>
      <c r="F22" s="45">
        <v>-42367.33</v>
      </c>
      <c r="G22" s="41">
        <v>-133982.20000000001</v>
      </c>
      <c r="H22" s="41">
        <v>-51271.44</v>
      </c>
      <c r="I22" s="41"/>
      <c r="J22" s="41">
        <v>-211688.27</v>
      </c>
      <c r="K22" s="42">
        <f>D22+E22+G22+H22+I22+J22+F22</f>
        <v>621121.00000000012</v>
      </c>
      <c r="L22" s="42">
        <f t="shared" si="5"/>
        <v>906121.00000000012</v>
      </c>
    </row>
    <row r="23" spans="1:13" ht="15.75" customHeight="1" x14ac:dyDescent="0.25">
      <c r="A23" s="32" t="s">
        <v>372</v>
      </c>
      <c r="B23" s="33" t="s">
        <v>373</v>
      </c>
      <c r="C23" s="34">
        <f>C24+C25+C26+C27</f>
        <v>163754151.57000002</v>
      </c>
      <c r="D23" s="36">
        <f t="shared" ref="D23:J23" si="7">D24+D25+D26+D27</f>
        <v>37313860.969999999</v>
      </c>
      <c r="E23" s="36">
        <f t="shared" si="7"/>
        <v>152923.75999999978</v>
      </c>
      <c r="F23" s="36">
        <f t="shared" si="7"/>
        <v>-27677766.899999999</v>
      </c>
      <c r="G23" s="36">
        <f t="shared" si="7"/>
        <v>10113138.449999999</v>
      </c>
      <c r="H23" s="36">
        <f t="shared" si="7"/>
        <v>4109126.8500000006</v>
      </c>
      <c r="I23" s="36">
        <f t="shared" si="7"/>
        <v>44987450</v>
      </c>
      <c r="J23" s="36">
        <f t="shared" si="7"/>
        <v>-2139459.54</v>
      </c>
      <c r="K23" s="35">
        <f>D23+E23+G23+H23+I23+J23+F23</f>
        <v>66859273.589999996</v>
      </c>
      <c r="L23" s="35">
        <f>C23+K23</f>
        <v>230613425.16000003</v>
      </c>
    </row>
    <row r="24" spans="1:13" ht="15.75" x14ac:dyDescent="0.25">
      <c r="A24" s="37" t="s">
        <v>374</v>
      </c>
      <c r="B24" s="38" t="s">
        <v>375</v>
      </c>
      <c r="C24" s="39">
        <v>1200000</v>
      </c>
      <c r="D24" s="41">
        <v>4506790.22</v>
      </c>
      <c r="E24" s="41">
        <v>152923.76</v>
      </c>
      <c r="F24" s="41"/>
      <c r="G24" s="41">
        <v>346708.53</v>
      </c>
      <c r="H24" s="41"/>
      <c r="I24" s="41"/>
      <c r="J24" s="41">
        <v>-205726.22</v>
      </c>
      <c r="K24" s="42">
        <f>D24+E24+G24+H24+I24+J24+F24</f>
        <v>4800696.29</v>
      </c>
      <c r="L24" s="42">
        <f t="shared" ref="L24:L27" si="8">C24+K24</f>
        <v>6000696.29</v>
      </c>
    </row>
    <row r="25" spans="1:13" ht="15.75" x14ac:dyDescent="0.25">
      <c r="A25" s="37" t="s">
        <v>376</v>
      </c>
      <c r="B25" s="38" t="s">
        <v>377</v>
      </c>
      <c r="C25" s="39">
        <v>56338307</v>
      </c>
      <c r="D25" s="41">
        <v>344604.02</v>
      </c>
      <c r="E25" s="41">
        <v>2614907.84</v>
      </c>
      <c r="F25" s="41">
        <v>-27677766.899999999</v>
      </c>
      <c r="G25" s="41"/>
      <c r="H25" s="41">
        <v>-435627.97</v>
      </c>
      <c r="I25" s="41">
        <v>44687450</v>
      </c>
      <c r="J25" s="41">
        <v>-64362.400000000001</v>
      </c>
      <c r="K25" s="42">
        <f t="shared" ref="K25:K27" si="9">D25+E25+G25+H25+I25+J25+F25</f>
        <v>19469204.590000004</v>
      </c>
      <c r="L25" s="42">
        <f t="shared" si="8"/>
        <v>75807511.590000004</v>
      </c>
    </row>
    <row r="26" spans="1:13" ht="15.75" x14ac:dyDescent="0.25">
      <c r="A26" s="37" t="s">
        <v>378</v>
      </c>
      <c r="B26" s="38" t="s">
        <v>379</v>
      </c>
      <c r="C26" s="39">
        <v>104549390.73999999</v>
      </c>
      <c r="D26" s="41">
        <v>32462466.73</v>
      </c>
      <c r="E26" s="41">
        <v>-2614907.84</v>
      </c>
      <c r="F26" s="41"/>
      <c r="G26" s="41">
        <v>9766404.1799999997</v>
      </c>
      <c r="H26" s="41">
        <v>4544754.82</v>
      </c>
      <c r="I26" s="41">
        <v>300000</v>
      </c>
      <c r="J26" s="41">
        <v>-1869370.92</v>
      </c>
      <c r="K26" s="42">
        <f t="shared" si="9"/>
        <v>42589346.969999999</v>
      </c>
      <c r="L26" s="42">
        <f t="shared" si="8"/>
        <v>147138737.70999998</v>
      </c>
    </row>
    <row r="27" spans="1:13" ht="31.5" x14ac:dyDescent="0.25">
      <c r="A27" s="37" t="s">
        <v>380</v>
      </c>
      <c r="B27" s="38" t="s">
        <v>381</v>
      </c>
      <c r="C27" s="39">
        <v>1666453.83</v>
      </c>
      <c r="D27" s="41"/>
      <c r="E27" s="41"/>
      <c r="F27" s="41"/>
      <c r="G27" s="41">
        <v>25.74</v>
      </c>
      <c r="H27" s="41"/>
      <c r="I27" s="41"/>
      <c r="J27" s="41"/>
      <c r="K27" s="42">
        <f t="shared" si="9"/>
        <v>25.74</v>
      </c>
      <c r="L27" s="42">
        <f t="shared" si="8"/>
        <v>1666479.57</v>
      </c>
    </row>
    <row r="28" spans="1:13" ht="15.75" x14ac:dyDescent="0.25">
      <c r="A28" s="32" t="s">
        <v>382</v>
      </c>
      <c r="B28" s="33" t="s">
        <v>383</v>
      </c>
      <c r="C28" s="34">
        <f>C29+C30+C31+C32+C33+C34</f>
        <v>1048855738.9700001</v>
      </c>
      <c r="D28" s="46">
        <f t="shared" ref="D28:I28" si="10">D29+D30+D31+D32+D33+D34</f>
        <v>19026490.620000005</v>
      </c>
      <c r="E28" s="46">
        <f t="shared" si="10"/>
        <v>1563485.8</v>
      </c>
      <c r="F28" s="46">
        <f t="shared" si="10"/>
        <v>325860</v>
      </c>
      <c r="G28" s="46">
        <f t="shared" si="10"/>
        <v>19103916.740000002</v>
      </c>
      <c r="H28" s="46">
        <f t="shared" si="10"/>
        <v>138340130.92999998</v>
      </c>
      <c r="I28" s="46">
        <f t="shared" si="10"/>
        <v>59056471.380000003</v>
      </c>
      <c r="J28" s="46">
        <f>J29+J30+J31+J32+J33+J34</f>
        <v>-1394691.17</v>
      </c>
      <c r="K28" s="35">
        <f>D28+E28+G28+H28+I28+J28+F28</f>
        <v>236021664.29999998</v>
      </c>
      <c r="L28" s="36">
        <f>C28+K28</f>
        <v>1284877403.2700002</v>
      </c>
      <c r="M28" s="65"/>
    </row>
    <row r="29" spans="1:13" ht="15.75" x14ac:dyDescent="0.25">
      <c r="A29" s="37" t="s">
        <v>384</v>
      </c>
      <c r="B29" s="38" t="s">
        <v>385</v>
      </c>
      <c r="C29" s="39">
        <v>386028202.37</v>
      </c>
      <c r="D29" s="45">
        <v>-1180340</v>
      </c>
      <c r="E29" s="41">
        <v>896380</v>
      </c>
      <c r="F29" s="41"/>
      <c r="G29" s="41">
        <v>3298442.16</v>
      </c>
      <c r="H29" s="41">
        <v>8161912.6600000001</v>
      </c>
      <c r="I29" s="41">
        <v>8637137.3800000008</v>
      </c>
      <c r="J29" s="41"/>
      <c r="K29" s="42">
        <f t="shared" ref="K29:K34" si="11">D29+E29+G29+H29+I29+J29+F29</f>
        <v>19813532.200000003</v>
      </c>
      <c r="L29" s="41">
        <f t="shared" ref="L29:L34" si="12">C29+K29</f>
        <v>405841734.56999999</v>
      </c>
    </row>
    <row r="30" spans="1:13" ht="15.75" x14ac:dyDescent="0.25">
      <c r="A30" s="37" t="s">
        <v>386</v>
      </c>
      <c r="B30" s="38" t="s">
        <v>387</v>
      </c>
      <c r="C30" s="39">
        <v>503553165.04000002</v>
      </c>
      <c r="D30" s="45">
        <v>10358256.060000001</v>
      </c>
      <c r="E30" s="41">
        <v>452735</v>
      </c>
      <c r="F30" s="41">
        <v>35850</v>
      </c>
      <c r="G30" s="41">
        <v>13078088.300000001</v>
      </c>
      <c r="H30" s="41">
        <v>129164336.59999999</v>
      </c>
      <c r="I30" s="41">
        <v>50240774.310000002</v>
      </c>
      <c r="J30" s="41">
        <v>-744375</v>
      </c>
      <c r="K30" s="42">
        <f t="shared" si="11"/>
        <v>202585665.26999998</v>
      </c>
      <c r="L30" s="41">
        <f t="shared" si="12"/>
        <v>706138830.30999994</v>
      </c>
    </row>
    <row r="31" spans="1:13" ht="15.75" x14ac:dyDescent="0.25">
      <c r="A31" s="37" t="s">
        <v>388</v>
      </c>
      <c r="B31" s="38" t="s">
        <v>389</v>
      </c>
      <c r="C31" s="39">
        <v>104969870.84999999</v>
      </c>
      <c r="D31" s="45">
        <v>8567849</v>
      </c>
      <c r="E31" s="41">
        <v>35000</v>
      </c>
      <c r="F31" s="41"/>
      <c r="G31" s="41">
        <v>2674607.62</v>
      </c>
      <c r="H31" s="41">
        <v>-1609706.68</v>
      </c>
      <c r="I31" s="41">
        <v>483469</v>
      </c>
      <c r="J31" s="41">
        <v>-668905.14</v>
      </c>
      <c r="K31" s="42">
        <f t="shared" si="11"/>
        <v>9482313.8000000007</v>
      </c>
      <c r="L31" s="41">
        <f t="shared" si="12"/>
        <v>114452184.64999999</v>
      </c>
    </row>
    <row r="32" spans="1:13" ht="31.5" x14ac:dyDescent="0.25">
      <c r="A32" s="37" t="s">
        <v>390</v>
      </c>
      <c r="B32" s="38" t="s">
        <v>391</v>
      </c>
      <c r="C32" s="64">
        <v>313000</v>
      </c>
      <c r="D32" s="61">
        <v>276500</v>
      </c>
      <c r="E32" s="62"/>
      <c r="F32" s="62">
        <v>4010</v>
      </c>
      <c r="G32" s="62"/>
      <c r="H32" s="62"/>
      <c r="I32" s="62">
        <v>-110160</v>
      </c>
      <c r="J32" s="62">
        <v>-81474.399999999994</v>
      </c>
      <c r="K32" s="63">
        <f t="shared" si="11"/>
        <v>88875.6</v>
      </c>
      <c r="L32" s="62">
        <f t="shared" si="12"/>
        <v>401875.6</v>
      </c>
    </row>
    <row r="33" spans="1:12" ht="15.75" x14ac:dyDescent="0.25">
      <c r="A33" s="37" t="s">
        <v>392</v>
      </c>
      <c r="B33" s="38" t="s">
        <v>393</v>
      </c>
      <c r="C33" s="39">
        <v>11857735.35</v>
      </c>
      <c r="D33" s="45">
        <v>-11016835.35</v>
      </c>
      <c r="E33" s="41">
        <v>454100</v>
      </c>
      <c r="F33" s="41"/>
      <c r="G33" s="41"/>
      <c r="H33" s="41">
        <v>25032.39</v>
      </c>
      <c r="I33" s="41"/>
      <c r="J33" s="41"/>
      <c r="K33" s="42">
        <f t="shared" si="11"/>
        <v>-10537702.959999999</v>
      </c>
      <c r="L33" s="41">
        <f t="shared" si="12"/>
        <v>1320032.3900000006</v>
      </c>
    </row>
    <row r="34" spans="1:12" ht="15.75" x14ac:dyDescent="0.25">
      <c r="A34" s="37" t="s">
        <v>394</v>
      </c>
      <c r="B34" s="38" t="s">
        <v>395</v>
      </c>
      <c r="C34" s="39">
        <v>42133765.359999999</v>
      </c>
      <c r="D34" s="45">
        <v>12021060.91</v>
      </c>
      <c r="E34" s="41">
        <v>-274729.2</v>
      </c>
      <c r="F34" s="41">
        <v>286000</v>
      </c>
      <c r="G34" s="41">
        <v>52778.66</v>
      </c>
      <c r="H34" s="41">
        <v>2598555.96</v>
      </c>
      <c r="I34" s="41">
        <v>-194749.31</v>
      </c>
      <c r="J34" s="41">
        <v>100063.37</v>
      </c>
      <c r="K34" s="42">
        <f t="shared" si="11"/>
        <v>14588980.390000001</v>
      </c>
      <c r="L34" s="41">
        <f t="shared" si="12"/>
        <v>56722745.75</v>
      </c>
    </row>
    <row r="35" spans="1:12" ht="15.75" x14ac:dyDescent="0.25">
      <c r="A35" s="32" t="s">
        <v>396</v>
      </c>
      <c r="B35" s="33" t="s">
        <v>397</v>
      </c>
      <c r="C35" s="34">
        <f>C36+C37</f>
        <v>101204774.51000001</v>
      </c>
      <c r="D35" s="44">
        <f t="shared" ref="D35:J35" si="13">D36+D37</f>
        <v>8648733</v>
      </c>
      <c r="E35" s="44">
        <f t="shared" si="13"/>
        <v>10000</v>
      </c>
      <c r="F35" s="44">
        <f t="shared" si="13"/>
        <v>635000</v>
      </c>
      <c r="G35" s="44">
        <f t="shared" si="13"/>
        <v>1725035</v>
      </c>
      <c r="H35" s="44">
        <f t="shared" si="13"/>
        <v>0</v>
      </c>
      <c r="I35" s="44">
        <f t="shared" si="13"/>
        <v>1244908</v>
      </c>
      <c r="J35" s="44">
        <f t="shared" si="13"/>
        <v>-225035.36999999997</v>
      </c>
      <c r="K35" s="35">
        <f>D35+E35+G35+H35+I35+J35+F35</f>
        <v>12038640.630000001</v>
      </c>
      <c r="L35" s="35">
        <f>C35+K35</f>
        <v>113243415.14</v>
      </c>
    </row>
    <row r="36" spans="1:12" ht="15.75" x14ac:dyDescent="0.25">
      <c r="A36" s="37" t="s">
        <v>398</v>
      </c>
      <c r="B36" s="38" t="s">
        <v>399</v>
      </c>
      <c r="C36" s="39">
        <v>71299622.510000005</v>
      </c>
      <c r="D36" s="45">
        <v>8524327</v>
      </c>
      <c r="E36" s="45">
        <v>10000</v>
      </c>
      <c r="F36" s="45">
        <v>485000</v>
      </c>
      <c r="G36" s="45">
        <v>1453579</v>
      </c>
      <c r="H36" s="45"/>
      <c r="I36" s="45">
        <v>962634</v>
      </c>
      <c r="J36" s="45">
        <v>-307451.96999999997</v>
      </c>
      <c r="K36" s="42">
        <f t="shared" ref="K36:K37" si="14">D36+E36+G36+H36+I36+J36+F36</f>
        <v>11128088.029999999</v>
      </c>
      <c r="L36" s="42">
        <f t="shared" ref="L36:L37" si="15">C36+K36</f>
        <v>82427710.540000007</v>
      </c>
    </row>
    <row r="37" spans="1:12" ht="15" customHeight="1" x14ac:dyDescent="0.25">
      <c r="A37" s="37" t="s">
        <v>400</v>
      </c>
      <c r="B37" s="38" t="s">
        <v>401</v>
      </c>
      <c r="C37" s="39">
        <v>29905152</v>
      </c>
      <c r="D37" s="45">
        <v>124406</v>
      </c>
      <c r="E37" s="45"/>
      <c r="F37" s="45">
        <v>150000</v>
      </c>
      <c r="G37" s="45">
        <v>271456</v>
      </c>
      <c r="H37" s="45"/>
      <c r="I37" s="45">
        <v>282274</v>
      </c>
      <c r="J37" s="45">
        <v>82416.600000000006</v>
      </c>
      <c r="K37" s="42">
        <f t="shared" si="14"/>
        <v>910552.6</v>
      </c>
      <c r="L37" s="42">
        <f t="shared" si="15"/>
        <v>30815704.600000001</v>
      </c>
    </row>
    <row r="38" spans="1:12" ht="15.75" x14ac:dyDescent="0.25">
      <c r="A38" s="32" t="s">
        <v>402</v>
      </c>
      <c r="B38" s="33" t="s">
        <v>403</v>
      </c>
      <c r="C38" s="34">
        <f>C39+C40+C41+C42</f>
        <v>102635827.06</v>
      </c>
      <c r="D38" s="46">
        <f t="shared" ref="D38:J38" si="16">D39+D40+D41+D42</f>
        <v>950000</v>
      </c>
      <c r="E38" s="46">
        <f t="shared" si="16"/>
        <v>801017.54</v>
      </c>
      <c r="F38" s="46">
        <f t="shared" si="16"/>
        <v>0</v>
      </c>
      <c r="G38" s="46">
        <f t="shared" si="16"/>
        <v>51868680.189999998</v>
      </c>
      <c r="H38" s="46">
        <f t="shared" si="16"/>
        <v>-13643172.35</v>
      </c>
      <c r="I38" s="46">
        <f t="shared" si="16"/>
        <v>610000</v>
      </c>
      <c r="J38" s="46">
        <f t="shared" si="16"/>
        <v>-2834432.38</v>
      </c>
      <c r="K38" s="35">
        <f>D38+E38+G38+H38+I38+J38+F38</f>
        <v>37752092.999999993</v>
      </c>
      <c r="L38" s="35">
        <f>C38+K38</f>
        <v>140387920.06</v>
      </c>
    </row>
    <row r="39" spans="1:12" ht="15.75" x14ac:dyDescent="0.25">
      <c r="A39" s="37" t="s">
        <v>404</v>
      </c>
      <c r="B39" s="38" t="s">
        <v>405</v>
      </c>
      <c r="C39" s="39">
        <v>3423682.58</v>
      </c>
      <c r="D39" s="41"/>
      <c r="E39" s="41"/>
      <c r="F39" s="41"/>
      <c r="G39" s="41"/>
      <c r="H39" s="41"/>
      <c r="I39" s="41"/>
      <c r="J39" s="41">
        <v>669938</v>
      </c>
      <c r="K39" s="42">
        <f t="shared" ref="K39:K42" si="17">D39+E39+G39+H39+I39+J39+F39</f>
        <v>669938</v>
      </c>
      <c r="L39" s="42">
        <f t="shared" ref="L39:L42" si="18">C39+K39</f>
        <v>4093620.58</v>
      </c>
    </row>
    <row r="40" spans="1:12" ht="15.75" x14ac:dyDescent="0.25">
      <c r="A40" s="37" t="s">
        <v>406</v>
      </c>
      <c r="B40" s="38" t="s">
        <v>407</v>
      </c>
      <c r="C40" s="39">
        <v>8770484.8300000001</v>
      </c>
      <c r="D40" s="41"/>
      <c r="E40" s="41">
        <v>441265.17</v>
      </c>
      <c r="F40" s="41"/>
      <c r="G40" s="41">
        <v>250000</v>
      </c>
      <c r="H40" s="41"/>
      <c r="I40" s="41">
        <v>610000</v>
      </c>
      <c r="J40" s="41">
        <v>100000</v>
      </c>
      <c r="K40" s="42">
        <f t="shared" si="17"/>
        <v>1401265.17</v>
      </c>
      <c r="L40" s="42">
        <f t="shared" si="18"/>
        <v>10171750</v>
      </c>
    </row>
    <row r="41" spans="1:12" ht="15.75" x14ac:dyDescent="0.25">
      <c r="A41" s="37" t="s">
        <v>408</v>
      </c>
      <c r="B41" s="38" t="s">
        <v>409</v>
      </c>
      <c r="C41" s="39">
        <v>89891659.650000006</v>
      </c>
      <c r="D41" s="41">
        <v>-50000</v>
      </c>
      <c r="E41" s="41">
        <v>-150000</v>
      </c>
      <c r="F41" s="41">
        <v>-2661750</v>
      </c>
      <c r="G41" s="41">
        <v>51618680.189999998</v>
      </c>
      <c r="H41" s="41">
        <v>-13643172.35</v>
      </c>
      <c r="I41" s="41"/>
      <c r="J41" s="41">
        <v>-3604370.38</v>
      </c>
      <c r="K41" s="42">
        <f t="shared" si="17"/>
        <v>31509387.459999993</v>
      </c>
      <c r="L41" s="42">
        <f t="shared" si="18"/>
        <v>121401047.11</v>
      </c>
    </row>
    <row r="42" spans="1:12" ht="15.75" x14ac:dyDescent="0.25">
      <c r="A42" s="37" t="s">
        <v>410</v>
      </c>
      <c r="B42" s="38" t="s">
        <v>411</v>
      </c>
      <c r="C42" s="39">
        <v>550000</v>
      </c>
      <c r="D42" s="41">
        <v>1000000</v>
      </c>
      <c r="E42" s="41">
        <v>509752.37</v>
      </c>
      <c r="F42" s="41">
        <v>2661750</v>
      </c>
      <c r="G42" s="41"/>
      <c r="H42" s="41"/>
      <c r="I42" s="41"/>
      <c r="J42" s="41"/>
      <c r="K42" s="42">
        <f t="shared" si="17"/>
        <v>4171502.37</v>
      </c>
      <c r="L42" s="42">
        <f t="shared" si="18"/>
        <v>4721502.37</v>
      </c>
    </row>
    <row r="43" spans="1:12" ht="15.75" x14ac:dyDescent="0.25">
      <c r="A43" s="32" t="s">
        <v>412</v>
      </c>
      <c r="B43" s="33" t="s">
        <v>413</v>
      </c>
      <c r="C43" s="34">
        <f>C44+C46+C45</f>
        <v>202763574.06</v>
      </c>
      <c r="D43" s="34">
        <f t="shared" ref="D43:K43" si="19">D44+D46+D45</f>
        <v>3410278.8600000003</v>
      </c>
      <c r="E43" s="34">
        <f t="shared" si="19"/>
        <v>701788.28</v>
      </c>
      <c r="F43" s="34">
        <f t="shared" si="19"/>
        <v>1235368.73</v>
      </c>
      <c r="G43" s="34">
        <f t="shared" si="19"/>
        <v>1476429.8999999985</v>
      </c>
      <c r="H43" s="34">
        <f t="shared" si="19"/>
        <v>-47493952</v>
      </c>
      <c r="I43" s="34">
        <f t="shared" si="19"/>
        <v>11342176.790000001</v>
      </c>
      <c r="J43" s="34">
        <f t="shared" si="19"/>
        <v>-672328.14</v>
      </c>
      <c r="K43" s="34">
        <f t="shared" si="19"/>
        <v>-4456216.7200000007</v>
      </c>
      <c r="L43" s="35">
        <f>C43+K43+L45</f>
        <v>202289028.03999999</v>
      </c>
    </row>
    <row r="44" spans="1:12" ht="15.75" x14ac:dyDescent="0.25">
      <c r="A44" s="37" t="s">
        <v>414</v>
      </c>
      <c r="B44" s="38" t="s">
        <v>415</v>
      </c>
      <c r="C44" s="39">
        <v>190323553.33000001</v>
      </c>
      <c r="D44" s="41">
        <v>3134542.33</v>
      </c>
      <c r="E44" s="41">
        <v>701788.28</v>
      </c>
      <c r="F44" s="41">
        <v>637478.74</v>
      </c>
      <c r="G44" s="41">
        <v>-28434499.289999999</v>
      </c>
      <c r="H44" s="41">
        <v>-50765144.399999999</v>
      </c>
      <c r="I44" s="41">
        <v>-3225.81</v>
      </c>
      <c r="J44" s="41">
        <v>-1618827.8</v>
      </c>
      <c r="K44" s="60">
        <f t="shared" ref="K44" si="20">K45+K47+K46</f>
        <v>-2064598.3600000003</v>
      </c>
      <c r="L44" s="42">
        <f t="shared" ref="L44:L46" si="21">C44+K44+L46</f>
        <v>202291090.63999999</v>
      </c>
    </row>
    <row r="45" spans="1:12" ht="15.75" x14ac:dyDescent="0.25">
      <c r="A45" s="37" t="s">
        <v>430</v>
      </c>
      <c r="B45" s="38" t="s">
        <v>431</v>
      </c>
      <c r="C45" s="39">
        <v>867757.88</v>
      </c>
      <c r="D45" s="41"/>
      <c r="E45" s="41"/>
      <c r="F45" s="41"/>
      <c r="G45" s="41">
        <v>29559697.879999999</v>
      </c>
      <c r="H45" s="41">
        <v>2951192.4</v>
      </c>
      <c r="I45" s="41">
        <v>11155316.48</v>
      </c>
      <c r="J45" s="41">
        <v>912065.68</v>
      </c>
      <c r="K45" s="60">
        <f t="shared" ref="K45" si="22">K46+K48+K47</f>
        <v>-868789.18000000017</v>
      </c>
      <c r="L45" s="42">
        <f t="shared" si="21"/>
        <v>3981670.6999999997</v>
      </c>
    </row>
    <row r="46" spans="1:12" ht="31.5" x14ac:dyDescent="0.25">
      <c r="A46" s="37" t="s">
        <v>416</v>
      </c>
      <c r="B46" s="38" t="s">
        <v>417</v>
      </c>
      <c r="C46" s="39">
        <v>11572262.85</v>
      </c>
      <c r="D46" s="41">
        <v>275736.53000000003</v>
      </c>
      <c r="E46" s="41"/>
      <c r="F46" s="41">
        <v>597889.99</v>
      </c>
      <c r="G46" s="41">
        <v>351231.31</v>
      </c>
      <c r="H46" s="41">
        <v>320000</v>
      </c>
      <c r="I46" s="41">
        <v>190086.12</v>
      </c>
      <c r="J46" s="41">
        <v>34433.980000000003</v>
      </c>
      <c r="K46" s="60">
        <f t="shared" ref="K46" si="23">K47+K49+K48</f>
        <v>-1522829.1800000002</v>
      </c>
      <c r="L46" s="42">
        <f t="shared" si="21"/>
        <v>14032135.67</v>
      </c>
    </row>
    <row r="47" spans="1:12" ht="15.75" x14ac:dyDescent="0.25">
      <c r="A47" s="32" t="s">
        <v>418</v>
      </c>
      <c r="B47" s="33" t="s">
        <v>419</v>
      </c>
      <c r="C47" s="34">
        <f>C48</f>
        <v>3655682</v>
      </c>
      <c r="D47" s="35">
        <f t="shared" ref="D47:J47" si="24">D48</f>
        <v>42007</v>
      </c>
      <c r="E47" s="35">
        <f t="shared" si="24"/>
        <v>0</v>
      </c>
      <c r="F47" s="35">
        <f t="shared" si="24"/>
        <v>0</v>
      </c>
      <c r="G47" s="35">
        <f t="shared" si="24"/>
        <v>229725</v>
      </c>
      <c r="H47" s="35">
        <f t="shared" si="24"/>
        <v>0</v>
      </c>
      <c r="I47" s="35">
        <f t="shared" si="24"/>
        <v>55288</v>
      </c>
      <c r="J47" s="35">
        <f t="shared" si="24"/>
        <v>0</v>
      </c>
      <c r="K47" s="35">
        <f>D47+E47+G47+H47+I47+J47+F47</f>
        <v>327020</v>
      </c>
      <c r="L47" s="35">
        <f>C47+K47</f>
        <v>3982702</v>
      </c>
    </row>
    <row r="48" spans="1:12" ht="15.75" x14ac:dyDescent="0.25">
      <c r="A48" s="37" t="s">
        <v>420</v>
      </c>
      <c r="B48" s="38" t="s">
        <v>421</v>
      </c>
      <c r="C48" s="39">
        <v>3655682</v>
      </c>
      <c r="D48" s="41">
        <v>42007</v>
      </c>
      <c r="E48" s="41"/>
      <c r="F48" s="41"/>
      <c r="G48" s="41">
        <v>229725</v>
      </c>
      <c r="H48" s="41"/>
      <c r="I48" s="41">
        <v>55288</v>
      </c>
      <c r="J48" s="41"/>
      <c r="K48" s="42">
        <f>D48+E48+G48+H48+I48+J48+F48</f>
        <v>327020</v>
      </c>
      <c r="L48" s="42">
        <f>C48+K48</f>
        <v>3982702</v>
      </c>
    </row>
    <row r="49" spans="1:12" ht="31.5" x14ac:dyDescent="0.25">
      <c r="A49" s="32" t="s">
        <v>422</v>
      </c>
      <c r="B49" s="33" t="s">
        <v>423</v>
      </c>
      <c r="C49" s="34">
        <f>C50</f>
        <v>5126770.0599999996</v>
      </c>
      <c r="D49" s="35">
        <f>D50</f>
        <v>-2208033.04</v>
      </c>
      <c r="E49" s="35">
        <v>0</v>
      </c>
      <c r="F49" s="35">
        <f>F50</f>
        <v>35753.019999999997</v>
      </c>
      <c r="G49" s="35">
        <f t="shared" ref="G49:J49" si="25">G50</f>
        <v>0</v>
      </c>
      <c r="H49" s="35">
        <f t="shared" si="25"/>
        <v>410.84</v>
      </c>
      <c r="I49" s="35">
        <f t="shared" si="25"/>
        <v>-5000</v>
      </c>
      <c r="J49" s="35">
        <f t="shared" si="25"/>
        <v>0</v>
      </c>
      <c r="K49" s="35">
        <f>D49+E49+G49+H49+I49+J49+F49</f>
        <v>-2176869.1800000002</v>
      </c>
      <c r="L49" s="35">
        <f>C49+K49</f>
        <v>2949900.8799999994</v>
      </c>
    </row>
    <row r="50" spans="1:12" ht="31.5" x14ac:dyDescent="0.25">
      <c r="A50" s="37" t="s">
        <v>424</v>
      </c>
      <c r="B50" s="38" t="s">
        <v>425</v>
      </c>
      <c r="C50" s="39">
        <v>5126770.0599999996</v>
      </c>
      <c r="D50" s="41">
        <v>-2208033.04</v>
      </c>
      <c r="E50" s="41"/>
      <c r="F50" s="41">
        <v>35753.019999999997</v>
      </c>
      <c r="G50" s="41"/>
      <c r="H50" s="41">
        <v>410.84</v>
      </c>
      <c r="I50" s="41">
        <v>-5000</v>
      </c>
      <c r="J50" s="41"/>
      <c r="K50" s="42">
        <f>D50+E50+G50+H50+I50+J50+F50</f>
        <v>-2176869.1800000002</v>
      </c>
      <c r="L50" s="42">
        <f>C50+K50</f>
        <v>2949900.8799999994</v>
      </c>
    </row>
    <row r="51" spans="1:12" ht="15.75" x14ac:dyDescent="0.25">
      <c r="A51" s="47"/>
      <c r="B51" s="48" t="s">
        <v>426</v>
      </c>
      <c r="C51" s="49">
        <f>C4+C13+C16+C23+C28+C35+C38+C43+C47+C49</f>
        <v>1858524761.29</v>
      </c>
      <c r="D51" s="49">
        <f t="shared" ref="D51:J51" si="26">D4+D13+D16+D23+D28+D35+D38+D43+D47+D49</f>
        <v>133919895.3</v>
      </c>
      <c r="E51" s="49">
        <f t="shared" si="26"/>
        <v>3254704.7199999997</v>
      </c>
      <c r="F51" s="49">
        <f t="shared" si="26"/>
        <v>-7426557.7899999954</v>
      </c>
      <c r="G51" s="49">
        <f t="shared" si="26"/>
        <v>235632188.59</v>
      </c>
      <c r="H51" s="49">
        <f t="shared" si="26"/>
        <v>91439663.639999986</v>
      </c>
      <c r="I51" s="49">
        <f>I4+I13+I16+I23+I28+I35+I38+I43+I47+I49</f>
        <v>115576479.46000001</v>
      </c>
      <c r="J51" s="49">
        <f t="shared" si="26"/>
        <v>-32577441.079999998</v>
      </c>
      <c r="K51" s="35">
        <f>D51+E51+G51+H51+I51+J51+F51</f>
        <v>539818932.84000003</v>
      </c>
      <c r="L51" s="35">
        <f>C51+K51</f>
        <v>2398343694.1300001</v>
      </c>
    </row>
  </sheetData>
  <mergeCells count="1">
    <mergeCell ref="B1:L1"/>
  </mergeCells>
  <pageMargins left="0.51181102362204722" right="0" top="0.15748031496062992" bottom="0" header="0" footer="0"/>
  <pageSetup paperSize="9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911B6E4-3864-4C98-83E1-687D14AB08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Irinabb</dc:creator>
  <cp:lastModifiedBy>Прокопьева Людмила Ивановна</cp:lastModifiedBy>
  <dcterms:created xsi:type="dcterms:W3CDTF">2020-05-26T03:47:10Z</dcterms:created>
  <dcterms:modified xsi:type="dcterms:W3CDTF">2024-03-15T07:25:01Z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992_20001_0503117G_Y_12.2019...xlsx</vt:lpwstr>
  </property>
  <property fmtid="{D5CDD505-2E9C-101B-9397-08002B2CF9AE}" pid="3" name="Название отчета">
    <vt:lpwstr>992_20001_0503117G_Y_12.2019...xlsx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use_vl_2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