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2\дорожная карта\"/>
    </mc:Choice>
  </mc:AlternateContent>
  <bookViews>
    <workbookView xWindow="0" yWindow="0" windowWidth="28800" windowHeight="1233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'!$B$1:$G$144</definedName>
  </definedNames>
  <calcPr calcId="162913" refMode="R1C1"/>
</workbook>
</file>

<file path=xl/calcChain.xml><?xml version="1.0" encoding="utf-8"?>
<calcChain xmlns="http://schemas.openxmlformats.org/spreadsheetml/2006/main">
  <c r="F136" i="1" l="1"/>
  <c r="F125" i="1" l="1"/>
  <c r="F124" i="1"/>
  <c r="F121" i="1"/>
  <c r="F120" i="1"/>
  <c r="F96" i="1" l="1"/>
  <c r="F97" i="1"/>
  <c r="E96" i="1"/>
  <c r="E97" i="1"/>
  <c r="D96" i="1"/>
  <c r="D97" i="1"/>
  <c r="E95" i="1"/>
  <c r="F95" i="1"/>
  <c r="D95" i="1"/>
  <c r="E136" i="1"/>
  <c r="D136" i="1"/>
  <c r="D94" i="1" l="1"/>
  <c r="E91" i="1"/>
  <c r="F91" i="1"/>
  <c r="E90" i="1"/>
  <c r="F90" i="1"/>
  <c r="E89" i="1"/>
  <c r="F89" i="1"/>
  <c r="D90" i="1"/>
  <c r="D91" i="1"/>
  <c r="D89" i="1"/>
  <c r="F141" i="1" l="1"/>
  <c r="E141" i="1"/>
  <c r="D141"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E7" i="1" s="1"/>
  <c r="F13" i="1"/>
  <c r="F8" i="1" s="1"/>
  <c r="E11" i="1"/>
  <c r="E6" i="1" s="1"/>
  <c r="F12" i="1"/>
  <c r="F7" i="1" s="1"/>
  <c r="F11" i="1"/>
  <c r="F6" i="1" s="1"/>
  <c r="D13" i="1"/>
  <c r="D12" i="1"/>
  <c r="E13" i="1"/>
  <c r="D48" i="1"/>
  <c r="D60" i="1"/>
  <c r="E77" i="1"/>
  <c r="E88" i="1"/>
  <c r="F77" i="1"/>
  <c r="F88" i="1"/>
  <c r="E48" i="1"/>
  <c r="E60" i="1"/>
  <c r="D88" i="1"/>
  <c r="E94" i="1"/>
  <c r="F94" i="1"/>
  <c r="F48" i="1"/>
  <c r="F60" i="1"/>
  <c r="D77" i="1"/>
  <c r="E8" i="1" l="1"/>
  <c r="E5" i="1" s="1"/>
  <c r="D7" i="1"/>
  <c r="F5" i="1"/>
  <c r="D8" i="1"/>
  <c r="D10" i="1"/>
  <c r="D6" i="1"/>
  <c r="F10" i="1"/>
  <c r="E10" i="1"/>
  <c r="D5" i="1" l="1"/>
</calcChain>
</file>

<file path=xl/sharedStrings.xml><?xml version="1.0" encoding="utf-8"?>
<sst xmlns="http://schemas.openxmlformats.org/spreadsheetml/2006/main" count="216" uniqueCount="99">
  <si>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</si>
  <si>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</si>
  <si>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</si>
  <si>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</si>
  <si>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</si>
  <si>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</si>
  <si>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</si>
  <si>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</si>
  <si>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</si>
  <si>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</si>
  <si>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</si>
  <si>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</si>
  <si>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</si>
  <si>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</si>
  <si>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</si>
  <si>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</si>
  <si>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</si>
  <si>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</si>
  <si>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</si>
  <si>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</si>
  <si>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</si>
  <si>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</si>
  <si>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</si>
  <si>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</si>
  <si>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</si>
  <si>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</si>
  <si>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</si>
  <si>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</si>
  <si>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</si>
  <si>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</si>
  <si>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</si>
  <si>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</si>
  <si>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</si>
  <si>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</si>
  <si>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</si>
  <si>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</si>
  <si>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</si>
  <si>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</si>
  <si>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</si>
  <si>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</si>
  <si>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</si>
  <si>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</si>
  <si>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</si>
  <si>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</si>
  <si>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</si>
  <si>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</si>
  <si>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</si>
  <si>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</si>
  <si>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</si>
  <si>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Заключен контракт на информационное обеспечение, срок окончания мероприятия 31.12.2022</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</si>
  <si>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</si>
  <si>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</si>
  <si>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</si>
  <si>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</si>
  <si>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</si>
  <si>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</si>
  <si>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</si>
  <si>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</si>
  <si>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</si>
  <si>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</si>
  <si>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</si>
  <si>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</si>
  <si>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</si>
  <si>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</si>
  <si>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</si>
  <si>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</si>
  <si>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</si>
  <si>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</si>
  <si>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</si>
  <si>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</si>
  <si>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</si>
  <si>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</si>
  <si>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Заключен договор № 22 от 01.03.2022 года с ИП Морденко Р.И.на сумму 305 730,00 рублей по выполнению работ по сборке и оборудованию модуля (конструкцию из сэндвич панелей).Акт выполненных работ подписан 27.04.2022. Оплата по п/п № 252 от 28.04.2022г.в сумме 305 730,00. Исполнен. Заключен договор № 03/03-п от 31.03.2022г.с ИП Пустовит С.В.на выполнение работ по устройству основания для установки модуля на 35 538,47 руб.Акт выполненных работ № 12 от 15.04.2022г., оплачен по п/п № 242 от 25.04.2022г.Исполнен.</t>
  </si>
  <si>
    <t>Проведена акция "10 000,00 шагов".Изготовлена сувенирная продукция для участников, заключены договоры с ИП Цапурда О.И. б/н от 21.03.2022г., б/н от 31.03.2022г., с ИП Гаврилов И.В. б/н от 17.03.2022г. на сумму 25 000 рублей</t>
  </si>
  <si>
    <t>Устройство праздничного освещения в центре города на Комсомольской площади и по ул. Калининская</t>
  </si>
  <si>
    <t>2.3</t>
  </si>
  <si>
    <t>5.1</t>
  </si>
  <si>
    <t>5.2</t>
  </si>
  <si>
    <t>5.3</t>
  </si>
  <si>
    <t>6.1</t>
  </si>
  <si>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Срок окончания работ 01.08.2022г. Процент выполнения работ - 100 %. Оплачено 45,02 млн. руб. (100 %).
На оставшуюся сумму экономии 6,524 млн руб 04.04.2022г проведен аукцион.  Заключен МК 15.04.2022г., на ремонт дорог по улицам Пограничная и О.Кошевого (протяженностью 0,69 км, общей площадью 4240 кв.м.) Срок выполнения работ 15.04.2022 — 01.07.2022. Проведен ремонт по ул. Пограничная и Олега Кошевого. Процент выполнения работ - 100 %. Процент оплаты - 100 %</t>
  </si>
  <si>
    <t>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Выполнены работы на всех проездах и дворовых территориях по адресам: Октябрьская,№№ 16-18, 28а,30а,80,82,88,92,94,96, Ломоносова,№№ 24,70,80,82,84,  проезд к мКД № 50 по ул. Щербакова,проезд к МКД № 19/2 по ул. Октябрьская, проезд к МКД № 11 по ул. Жуковского. Процент выполнения работ 100%. процент оплаты 100%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кв.м).Оплачен первый этап полностью, оплачен аванс от второго этапа и местная доля по счету на окончательный расчет по второму этапу. Срок выполнения работ 01.06.2022 - 01.07.2022. Работы выполнены и оплачены в полном объеме.</t>
  </si>
  <si>
    <t>Оказана поддержка 50 специалистам, в том числе: единовременная выплата молодым специалистам на сумму 1,151 млн. рублей (5 чел.), ежемесячное пособие молодым специалистов 2,256 млн. рублей (33 чел.), компенсация за наем жилья - 0,247 млн. рублей (4 чел.), выплата за наставничество - 0,421 млн. рублей (17 чел.)
Всего расходов – 4,075 млн. рублей.</t>
  </si>
  <si>
    <t>Аукцион проведен  15.02.2022 года,   контракт заключен 28.02.2022 с ООО "ГАРАНТ ДВ СТРОЙ" на сумму 4,2504088 млн. руб., также заключен договор на осуществление строительного контроля с ООО "СМАРТПРОЕКТ" на сумму 0,08433018 млн.Начало работ - 01.06.2022 г. (в связи с учебным процессом), срок окончания работ 20.07.2022. Работа выполнена в полном объеме в сроки, установленные контрактом,  работы приняты. Произведена оплата в полном объеме.</t>
  </si>
  <si>
    <t xml:space="preserve">  Заключен договор № 23 от 01.03.2022 с ИП Морденко Р.И. на сумму 450 000,00 рублей на поставку модуля для размещения проката спортивного инвентаря с раздевалкой, по товарной накладной № 18 от 29.03.2022г., модуль приобретен.Оплата по п/п № 154  от 30.03.2022г .из средств местного бюджета 13 500,00, оплата из краевых средств по п/п № 220 от 18.04.2022г. на сумму 436 500,00. Исполнен. Заключен договор № 024/22 от 28.02.2022 с ООО ДВЭЦ "АТЛАНТ"на сумму 200 000,00 рублей на поставку спортивного оборудования (коньки). Инвентарь получен 11 мая 2022г.по товарной накладной №УТ-19 от 15.03.2022г. Оплата из средств местного бюджета 6000,01 руб. по п/п № 306 от 17.05.2022г.,  из средств краевого бюджета по п/п №355 от 27.05.2022г. в сумме 193 999,99. Исполнен.</t>
  </si>
  <si>
    <t xml:space="preserve"> Произведена оплата труда за январь инструкторам по спорту на сумму 10 431,92 рублей, страховые взносы в Пенсионный фонд на сумму 3 150,44 руб. Из средств краевой субсидии выплачена заработная плата за январь,февраль, март, апрель, май,июнь, сентябрь в сумме 151 994,50 рублей, перечислены страховые взносы во внебюджетные фонды на сумму 37 723,39 руб.</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</si>
  <si>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7 190 723,45: 4 договора ком.услуг в объеме 1 625 621,65 руб., авансовые отчеты по  участиям в краевых, российских соревнованиях на сумму 1 263 419,80 руб., договоры на проживание, транспортные услуги,приобретение спортивного оборудования и инвентаря на сумму 4 301 682,00 руб.</t>
  </si>
  <si>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 34-х соревнованиях краевого уровня (оплата питания, проживания, проезда, страхование участников), участие в краевых соревнованиях по ГТО, проведено 6 тренировочных сборов для физической подготовки спортсменов,командное первенство г. Арсеньева по велодрайсингу,соревнования среди команд спортивных школ и летних лагерей образовательных учреждений.</t>
  </si>
  <si>
    <t xml:space="preserve">.Заключено 9 МК и 8 дополнительных соглашения на общую сумму 17,40 млн руб. на благоустройство 9-ти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6 территориях. Срок окончания работ 31.07.2022. Работы выполнены на 100%. 
В полном объеме оплачены работы по благоустройству территорий.
</t>
  </si>
  <si>
    <t>1) 05.05.2022 заключенный МК№ 0120300004422000037_88114 с ИП Васечко Я.Ю.88114 на приобретение благоустроенного жилого помещения, находящегося по адресу: ул. Октябрьская, д.19/2, кв.27, общей площадью 23,1 расторгнут по соглашению сторон, обьявлен повторный аукцион. Работы выполнены, оплачены. 
2) 11.04.2022 заключен МК № 31 на выполнение работ по сносу многоквартирных домов на территории Арсеньевского городского округа (ул.Вокзальная,  3а; ул. Суличевского, 12) на сумму 526800,00. Работы выполнены, оплачены</t>
  </si>
  <si>
    <t xml:space="preserve">Заключено 2 МК на сумму 10 956 362,83 руб., в т.ч. на технологическое присоединение 27 земельных участков к электрическим сетям (Договор от  25.01.2022 № 4 с АО «Арсеньевэлектросервис») на сумму 7 937 928,72 руб. и на технологическое присоединение 18 земельных участков к объектам водоснабжения (Договор  от 27.01.2022  № 01 с ООО «Кристалл») на сумму 3 018 434,11 руб. Работы выполнены в полном объеме, оплата составила 100%.
</t>
  </si>
  <si>
    <t xml:space="preserve">
 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Выполнение работ 100 %
Документы на оплату отправлены в министерство финансов.
2) 11.04.2022 года состоялся аукцион на строительство ливневой канализации и благоустройство территории в МДОБУ ЦРР - д/с №24 "Улыбка",  26.04.2022 г. заключен контракт с ИП Сауленко Е.А. на сумму 3,013024 млн.рублей, работы завершены, оплата произведена в полном объеме.  
3) Аукцион на благоустройство пришкольной территории МОБУ СОШ № 4 состоялся 09.03.2022 года, 23.03.2022 года заключен муниципальный контракт на сумму 2,53025723 млн. рублей с ИП Слинченко С.А., работы завершены,  приняты и, оплачены в полном объеме.</t>
  </si>
  <si>
    <r>
      <rPr>
        <b/>
        <sz val="14"/>
        <rFont val="Times New Roman"/>
        <family val="1"/>
        <charset val="204"/>
      </rPr>
      <t>Парк "Аскольд"</t>
    </r>
    <r>
      <rPr>
        <sz val="14"/>
        <rFont val="Times New Roman"/>
        <family val="1"/>
        <charset val="204"/>
      </rPr>
      <t xml:space="preserve">
На 2022 год заключено 2 МК:
 1. МК от 15.12.2021 № 0120300004421000113_88114 на выполнение работ по благоустройству общественной территории парк «Аскольд» на территории Арсеньевского городского округа (этап 2022 г.). Общая стоимость работ составляет 18,07371571 млн. руб. (Сумма контракта увеличилась с учетом заключения дополнительного соглашения от 22.02.2022 №1 на сумму 563 668,78 руб. Сумма контракта до заключения дополнительного соглашения составляла 17,51004693 млн. руб.), подрядчик ООО "Строительная компания №1", срок выполнения работ с 01.04.2022 по 15.09.2022.
Виды работ: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Текущая ситуация: Выполнение 100%
 Заключено дополнительное соглашение от 22.02.2022 № 1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26.08.2022 заключено дополнительное соглашение №4 на предусмортение дополнительного объема работ и продлении срока выполнения работ.
Кассовое исполнение: 18,07371571 млн руб.
2. МК от 28.02.2022 № 0120300004422000010_88114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6,97004520 млн. руб., подрядчик ООО "Фриз БК", срок выполнения работ с 01.05.2022 по 30.09.2022 (сроки контракта увеличились в связи с заключением дополнительного соглашения).
Виды работ: Монтаж малых архитектурных форм (карусель, детский городок, игровой комплекс, качели) и устройство покрытий бесшовных. 
Текущая ситуация: Выполнение 100 %
31.05.2022 заключено дополнительное соглашение №1 об изменение существенных условий контракта, в части сроков выполнения работ, предусмотренне авансирования 30%, изменения описания закупки
Кассовое исполнение:  6,97004520 млн. руб.
</t>
    </r>
    <r>
      <rPr>
        <b/>
        <sz val="14"/>
        <rFont val="Times New Roman"/>
        <family val="1"/>
        <charset val="204"/>
      </rPr>
      <t>"Детский городок "Радость"</t>
    </r>
    <r>
      <rPr>
        <sz val="14"/>
        <rFont val="Times New Roman"/>
        <family val="1"/>
        <charset val="204"/>
      </rPr>
      <t xml:space="preserve">
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 Выполнение 100%. 
Кассовое исполнение: 3, 59635446 млн. руб.,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Выполнение работ 100 %  
Кассовое исполнение: 3,94601026 млн. руб
</t>
    </r>
  </si>
  <si>
    <t>1. МК от 21.03.2022 № 0120300004422000022_88114 на сумму 
126,32737565 млн. 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срок выполнения работ с 21.03.2022 по 15.08.2022.
Виды работ: демонтажные работы, благоустройство, озеленение, наружное электроосвещение, установка МАФ и павильона-кафе. 
Выполнение работ 100 %.
Кассовое исполнение - 128,17942463 млн.руб.
15.04.2022 заключено дополнительное соглашение №1, где исключены этапы.
12.08.2022 заключено дополнительное соглашение №2, в котором цена контракта снижена до 116,14111983 млн.руб.
12.08.2022 заключено дополнительное соглашение №3, в котором цена контракта возросла до 128,17942463 млн.руб., также продлили срок до 30.08.2022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срок выполнения работ с 15.04.2022 по 15.09.2022.
Вид услуги: Осуществление контроля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Кассовое исполнение -  0,88657537 млн. руб.</t>
  </si>
  <si>
    <r>
      <t xml:space="preserve">МК от 05.04.2022 № 0320300109322000001_180207 на сумму 82,16886510 млн. руб.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 Подрядная организация "Строительная компания № 1". Срок исполнения контракта 05.04.2022-15.08.2022.
</t>
    </r>
    <r>
      <rPr>
        <b/>
        <sz val="15"/>
        <color rgb="FF000000"/>
        <rFont val="Times New Roman"/>
        <family val="1"/>
        <charset val="204"/>
      </rPr>
      <t xml:space="preserve">Виды работ: </t>
    </r>
    <r>
      <rPr>
        <sz val="15"/>
        <color rgb="FF000000"/>
        <rFont val="Times New Roman"/>
        <family val="1"/>
        <charset val="204"/>
      </rPr>
      <t xml:space="preserve">демонтажные работы, благоустройство, озеленение, водоотведение, наружное электроосвещение, установка МАФ, устройство фонтана.
</t>
    </r>
    <r>
      <rPr>
        <b/>
        <sz val="15"/>
        <color rgb="FF000000"/>
        <rFont val="Times New Roman"/>
        <family val="1"/>
        <charset val="204"/>
      </rPr>
      <t>Выполнение работ 100 %.</t>
    </r>
    <r>
      <rPr>
        <sz val="15"/>
        <color rgb="FF000000"/>
        <rFont val="Times New Roman"/>
        <family val="1"/>
        <charset val="204"/>
      </rPr>
      <t xml:space="preserve">
13.05.2022 заключено дополнительное соглашение № 1, в котором исключены этапы исполнения контрактов
06.06.2022 заключено дополнительное соглашение № 2 на предусмотрение авансирования в размере 10 %.
12.08.2022 заключено дополнительное соглашение № 3, согласно которого срок выполнения работ продлен до 01.09.2022.
15.08.2022 заключено дополнительное соглашение № 4, согласно которого источники финансирования разделены на федеральный бюджет и бюджет Арсеньевского городского округа.
16.08.2022 заключено дополнительное соглашение № 5, согласно которого цена контракта возросла до 86,951180 млн.руб.
30.08.2022 заключено дополнительное соглашение № 6, согласно которого срок выполнения работ продлен до 10.09.2022.
</t>
    </r>
    <r>
      <rPr>
        <b/>
        <sz val="15"/>
        <color rgb="FF000000"/>
        <rFont val="Times New Roman"/>
        <family val="1"/>
        <charset val="204"/>
      </rPr>
      <t>Кассовое исполнение:</t>
    </r>
    <r>
      <rPr>
        <sz val="15"/>
        <color rgb="FF000000"/>
        <rFont val="Times New Roman"/>
        <family val="1"/>
        <charset val="204"/>
      </rPr>
      <t xml:space="preserve"> составляет 61,78060391 млн. руб.
16.09.2022 проведена приемка выполненных работ на сумму 25,17057609 млн. руб. Подрядной организацией предоставлены документы на оплату на сумму 25,17057609 млн. руб. Оплата ожидается 30.09.2022
</t>
    </r>
  </si>
  <si>
    <r>
      <t xml:space="preserve">
МК от 28.06.2022 № 0120300004422000040_88114 на выполнение работ по устройству праздничного освещения в центре города на Комсомольской площади и по ул. Калининская на территории 
Арсеньевского городского округа. Общая стоимость работ составляет 43, 070 92560, подрядчик ООО "Монолит", срок выполнения работ с 28.06.2022 по 31.10.2022
</t>
    </r>
    <r>
      <rPr>
        <b/>
        <sz val="15"/>
        <color rgb="FF000000"/>
        <rFont val="Times New Roman"/>
        <family val="1"/>
        <charset val="204"/>
      </rPr>
      <t xml:space="preserve">Виды работ: </t>
    </r>
    <r>
      <rPr>
        <sz val="15"/>
        <color rgb="FF000000"/>
        <rFont val="Times New Roman"/>
        <family val="1"/>
        <charset val="204"/>
      </rPr>
      <t xml:space="preserve">демонтажные работы на Комсомольской площади, устройство траншеи, прокладка кабеля, установка уличных фонарей, установка арт-объектов, устройство видеонаблюдения.
12.08.2022 заключено дополнительное соглашение № 1, согласно которого источники финансирования разделены на федеральный бюджет и бюджет Арсеньевского городского округа.
19.08.2022 заключено дополнительное соглашение № 2, согласно которого доля федерального бюджета уменьшена на 16,34 руб., а бюджет Арсеньевского городского округа - увеличен на 16,34 руб.
02.09.2022 заключено дополнительное соглашение № 3 об изменении приложений № 2 и № 3 к МК.
15.09.2022 заключено дополнительное соглашение № 4 об изменении приложения № 3 к МК.
16.09.2022 заключено дополнительное соглашение № 5 об изменении приложения № 2 к МК.
</t>
    </r>
    <r>
      <rPr>
        <b/>
        <sz val="15"/>
        <color rgb="FF000000"/>
        <rFont val="Times New Roman"/>
        <family val="1"/>
        <charset val="204"/>
      </rPr>
      <t>Выполнение работ: 1. ул. Калининская:</t>
    </r>
    <r>
      <rPr>
        <sz val="15"/>
        <color rgb="FF000000"/>
        <rFont val="Times New Roman"/>
        <family val="1"/>
        <charset val="204"/>
      </rPr>
      <t xml:space="preserve"> 56% (демонтажные работы - 35% (демонтрованы старые опоры освещения от ул. Жуковского до ул. Новикова, демонтаж старых опор освещения по ул. Калининская-6 шт.); установка уличных фонарей, опор освещения - 88% (44  из 47 шт.); прокладка кабеля -  32%; закупка и поставка материалов - 95% (Контейнер с иллюминацией находится в пути, срок поставки - 07.10.2022 )
2. </t>
    </r>
    <r>
      <rPr>
        <b/>
        <sz val="15"/>
        <color rgb="FF000000"/>
        <rFont val="Times New Roman"/>
        <family val="1"/>
        <charset val="204"/>
      </rPr>
      <t>Комсомольская площадь:</t>
    </r>
    <r>
      <rPr>
        <sz val="15"/>
        <color rgb="FF000000"/>
        <rFont val="Times New Roman"/>
        <family val="1"/>
        <charset val="204"/>
      </rPr>
      <t xml:space="preserve"> работы согласно доп. соглашению от 15.09.2022 №4 начнутся - 01.10.2022.
Закупка и поставка материалов - 90%. (Оборудование и материалы доставлены в г.Арсеньев, кроме опор освещения, плановая дата поставки - 07.10.2022 и контейнера с иллюминацией ("Одуванчики") - находится в пути, срок поставки 07.10.2022.
Кассовое исполнение: составляет 21,72766060 млн. руб.
20.09.2022 проведена приемка выполненных работ на сумму 27,01971120 млн. руб. Подрядной организацией предоставлены документы на оплату на сумму 13,78005271 млн. руб. (с учетом удержания 49 % в счет погашения аванса). Оплата ожидается 30.09.2022</t>
    </r>
  </si>
  <si>
    <r>
      <t xml:space="preserve">
 1. </t>
    </r>
    <r>
      <rPr>
        <b/>
        <sz val="15"/>
        <rFont val="Times New Roman"/>
        <family val="1"/>
        <charset val="204"/>
      </rPr>
      <t>МК от 28.03.2022 № 0120300004422000028_88114</t>
    </r>
    <r>
      <rPr>
        <sz val="15"/>
        <rFont val="Times New Roman"/>
        <family val="1"/>
        <charset val="204"/>
      </rPr>
      <t xml:space="preserve">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t>
    </r>
    <r>
      <rPr>
        <b/>
        <sz val="15"/>
        <rFont val="Times New Roman"/>
        <family val="1"/>
        <charset val="204"/>
      </rPr>
      <t>2,60968592</t>
    </r>
    <r>
      <rPr>
        <sz val="15"/>
        <rFont val="Times New Roman"/>
        <family val="1"/>
        <charset val="204"/>
      </rPr>
      <t xml:space="preserve"> руб., подрядчик ИП Воронин Игорь Олегович,  </t>
    </r>
    <r>
      <rPr>
        <b/>
        <sz val="15"/>
        <rFont val="Times New Roman"/>
        <family val="1"/>
        <charset val="204"/>
      </rPr>
      <t>срок выполнения работ</t>
    </r>
    <r>
      <rPr>
        <sz val="15"/>
        <rFont val="Times New Roman"/>
        <family val="1"/>
        <charset val="204"/>
      </rPr>
      <t xml:space="preserve"> с 28.03.2022 по 01.08.2022.
</t>
    </r>
    <r>
      <rPr>
        <b/>
        <sz val="15"/>
        <rFont val="Times New Roman"/>
        <family val="1"/>
        <charset val="204"/>
      </rPr>
      <t>Выполнение работ</t>
    </r>
    <r>
      <rPr>
        <sz val="15"/>
        <rFont val="Times New Roman"/>
        <family val="1"/>
        <charset val="204"/>
      </rPr>
      <t xml:space="preserve"> 100 %.
Кассовое исполнение 100 %.
Заключено дополнительное соглашение от 14.04.2022 №1 на изменение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t>
    </r>
    <r>
      <rPr>
        <b/>
        <sz val="15"/>
        <rFont val="Times New Roman"/>
        <family val="1"/>
        <charset val="204"/>
      </rPr>
      <t>2,87065372</t>
    </r>
    <r>
      <rPr>
        <sz val="15"/>
        <rFont val="Times New Roman"/>
        <family val="1"/>
        <charset val="204"/>
      </rPr>
      <t xml:space="preserve"> млн. руб.
Экономия будет возвращена.
</t>
    </r>
  </si>
  <si>
    <t>06.04.2022 размещено извещение о проведении аукциона на сумму 17,667 млн.руб. Проведен аукцион 14.04.2022г. Заключен контракт на капитальный ремонт фасада и крыльца 25.04.2022 г. на общую сумму 15,641902 млн. руб. Начало работ 26.04.2022 г. Срок выполнения работ 20.08.2022г. Экономия по аукциону составила 2,0248503 млн.руб. Заключено дополнительное соглашение на увеличение суммы контракта, которая составила 17,20609251 млн. рублей, % выполнения работ составил 100 %.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t>
  </si>
  <si>
    <r>
      <t xml:space="preserve">профинанси-ровано (кассовый расход) /исполнение 
</t>
    </r>
    <r>
      <rPr>
        <b/>
        <sz val="18"/>
        <color rgb="FF0070C0"/>
        <rFont val="Times New Roman"/>
        <family val="1"/>
        <charset val="204"/>
      </rPr>
      <t>01.10</t>
    </r>
    <r>
      <rPr>
        <b/>
        <sz val="20"/>
        <color rgb="FF2E75B6"/>
        <rFont val="Times New Roman"/>
        <family val="1"/>
        <charset val="204"/>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</si>
</sst>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 _₽_-;_-@_-"/>
    <numFmt numFmtId="165" formatCode="d/m/yy;@"/>
    <numFmt numFmtId="166" formatCode="#,##0.0"/>
    <numFmt numFmtId="167" formatCode="#,##0.000"/>
    <numFmt numFmtId="168" formatCode="0.000"/>
    <numFmt numFmtId="169" formatCode="#,##0.0000"/>
    <numFmt numFmtId="170" formatCode="_-* #,##0.00\ _₽_-;\-* #,##0.00\ _₽_-;_-* &quot;-&quot;??\ _₽_-;_-@_-"/>
  </numFmts>
  <fonts count="31"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5"/>
      <color rgb="FF000000"/>
      <name val="Times New Roman"/>
      <family val="1"/>
      <charset val="204"/>
    </font>
    <font>
      <b/>
      <sz val="18"/>
      <name val="Times New Roman"/>
      <family val="1"/>
      <charset val="204"/>
    </font>
    <font>
      <b/>
      <sz val="18"/>
      <color rgb="FF0070C0"/>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
      <sz val="10"/>
      <color rgb="FF000000"/>
      <name val="Times New Roman"/>
      <family val="1"/>
      <charset val="204"/>
    </font>
    <font>
      <sz val="14"/>
      <color rgb="FF000000"/>
      <name val="Calibri"/>
      <family val="2"/>
      <charset val="204"/>
    </font>
  </fonts>
  <fills count="13">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s>
  <borders count="35">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8" fillId="0" borderId="0"/>
    <xf numFmtId="164" fontId="28" fillId="0" borderId="0" applyBorder="0" applyProtection="0"/>
    <xf numFmtId="170" fontId="29" fillId="0" borderId="0" applyFont="0" applyFill="0" applyBorder="0" applyAlignment="0" applyProtection="0"/>
  </cellStyleXfs>
  <cellXfs count="177">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10"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3" fillId="5" borderId="8" xfId="0" applyNumberFormat="1" applyFont="1" applyFill="1" applyBorder="1" applyAlignment="1">
      <alignment horizontal="center" vertical="center"/>
    </xf>
    <xf numFmtId="4" fontId="13" fillId="5" borderId="8" xfId="0" applyNumberFormat="1" applyFont="1" applyFill="1" applyBorder="1" applyAlignment="1">
      <alignment horizontal="center" vertical="center"/>
    </xf>
    <xf numFmtId="167" fontId="13" fillId="5" borderId="8" xfId="0" applyNumberFormat="1" applyFont="1" applyFill="1" applyBorder="1" applyAlignment="1">
      <alignment horizontal="center" vertical="center"/>
    </xf>
    <xf numFmtId="0" fontId="14" fillId="0" borderId="0" xfId="0" applyFont="1"/>
    <xf numFmtId="166" fontId="15" fillId="5" borderId="7" xfId="0" applyNumberFormat="1" applyFont="1" applyFill="1" applyBorder="1" applyAlignment="1">
      <alignment horizontal="center" vertical="center"/>
    </xf>
    <xf numFmtId="4" fontId="15" fillId="5" borderId="7" xfId="0" applyNumberFormat="1" applyFont="1" applyFill="1" applyBorder="1" applyAlignment="1">
      <alignment horizontal="center" vertical="center"/>
    </xf>
    <xf numFmtId="167" fontId="15" fillId="5" borderId="7" xfId="0" applyNumberFormat="1" applyFont="1" applyFill="1" applyBorder="1" applyAlignment="1">
      <alignment horizontal="center" vertical="center"/>
    </xf>
    <xf numFmtId="166" fontId="15" fillId="5" borderId="12" xfId="0" applyNumberFormat="1" applyFont="1" applyFill="1" applyBorder="1" applyAlignment="1">
      <alignment horizontal="center" vertical="center"/>
    </xf>
    <xf numFmtId="4" fontId="15" fillId="5" borderId="12" xfId="0" applyNumberFormat="1" applyFont="1" applyFill="1" applyBorder="1" applyAlignment="1">
      <alignment horizontal="center" vertical="center"/>
    </xf>
    <xf numFmtId="167" fontId="15"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9" fillId="6" borderId="18" xfId="0" applyNumberFormat="1" applyFont="1" applyFill="1" applyBorder="1" applyAlignment="1">
      <alignment horizontal="center" vertical="center"/>
    </xf>
    <xf numFmtId="2" fontId="10" fillId="6" borderId="8" xfId="0" applyNumberFormat="1" applyFont="1" applyFill="1" applyBorder="1" applyAlignment="1">
      <alignment horizontal="center" vertical="center" wrapText="1"/>
    </xf>
    <xf numFmtId="168" fontId="10" fillId="6" borderId="8" xfId="0" applyNumberFormat="1" applyFont="1" applyFill="1" applyBorder="1" applyAlignment="1">
      <alignment horizontal="center" vertical="center" wrapText="1"/>
    </xf>
    <xf numFmtId="0" fontId="18" fillId="6" borderId="7" xfId="0" applyFont="1" applyFill="1" applyBorder="1" applyAlignment="1">
      <alignment horizontal="center" vertical="center" wrapText="1"/>
    </xf>
    <xf numFmtId="2" fontId="19" fillId="6" borderId="12" xfId="0" applyNumberFormat="1" applyFont="1" applyFill="1" applyBorder="1" applyAlignment="1">
      <alignment horizontal="center" vertical="center" wrapText="1"/>
    </xf>
    <xf numFmtId="2" fontId="19" fillId="6" borderId="7" xfId="0"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49" fontId="16" fillId="0" borderId="15" xfId="0" applyNumberFormat="1" applyFont="1" applyBorder="1" applyAlignment="1">
      <alignment horizontal="center" vertical="center"/>
    </xf>
    <xf numFmtId="0" fontId="17"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21"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10" fillId="0" borderId="7" xfId="0" applyNumberFormat="1" applyFont="1" applyBorder="1" applyAlignment="1">
      <alignment horizontal="center" vertical="center" wrapText="1"/>
    </xf>
    <xf numFmtId="4" fontId="9"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8"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8" fillId="0" borderId="23" xfId="0" applyNumberFormat="1" applyFont="1" applyBorder="1" applyAlignment="1">
      <alignment horizontal="center" vertical="center" wrapText="1"/>
    </xf>
    <xf numFmtId="165" fontId="1" fillId="0" borderId="0" xfId="0" applyNumberFormat="1" applyFont="1" applyAlignment="1">
      <alignment horizontal="center"/>
    </xf>
    <xf numFmtId="168"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9" fillId="11" borderId="7" xfId="0" applyNumberFormat="1" applyFont="1" applyFill="1" applyBorder="1" applyAlignment="1">
      <alignment horizontal="center" vertical="center"/>
    </xf>
    <xf numFmtId="4" fontId="10" fillId="11" borderId="7" xfId="0" applyNumberFormat="1" applyFont="1" applyFill="1" applyBorder="1" applyAlignment="1">
      <alignment horizontal="center" vertical="center"/>
    </xf>
    <xf numFmtId="167" fontId="10" fillId="11" borderId="7" xfId="0" applyNumberFormat="1" applyFont="1" applyFill="1" applyBorder="1" applyAlignment="1">
      <alignment horizontal="center" vertical="center"/>
    </xf>
    <xf numFmtId="0" fontId="18" fillId="11" borderId="7" xfId="0" applyFont="1" applyFill="1" applyBorder="1" applyAlignment="1">
      <alignment horizontal="center" vertical="center" wrapText="1"/>
    </xf>
    <xf numFmtId="4" fontId="24" fillId="11" borderId="12" xfId="0" applyNumberFormat="1" applyFont="1" applyFill="1" applyBorder="1" applyAlignment="1">
      <alignment horizontal="center" vertical="center"/>
    </xf>
    <xf numFmtId="0" fontId="0" fillId="0" borderId="0" xfId="0" applyFont="1"/>
    <xf numFmtId="0" fontId="18" fillId="11" borderId="12" xfId="0" applyFont="1" applyFill="1" applyBorder="1" applyAlignment="1">
      <alignment horizontal="center" vertical="center" wrapText="1"/>
    </xf>
    <xf numFmtId="4" fontId="18"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4" fillId="11" borderId="7" xfId="0" applyNumberFormat="1" applyFont="1" applyFill="1" applyBorder="1" applyAlignment="1">
      <alignment horizontal="center" vertical="center"/>
    </xf>
    <xf numFmtId="49" fontId="21"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169" fontId="6" fillId="0" borderId="7" xfId="0" applyNumberFormat="1" applyFont="1" applyBorder="1" applyAlignment="1">
      <alignment horizontal="center" vertical="center"/>
    </xf>
    <xf numFmtId="169" fontId="10" fillId="0" borderId="7" xfId="0" applyNumberFormat="1" applyFont="1" applyBorder="1" applyAlignment="1">
      <alignment horizontal="center" vertical="center" wrapText="1"/>
    </xf>
    <xf numFmtId="169" fontId="10" fillId="11" borderId="7"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9" fillId="6" borderId="8" xfId="0" applyNumberFormat="1" applyFont="1" applyFill="1" applyBorder="1" applyAlignment="1">
      <alignment horizontal="center" vertical="center"/>
    </xf>
    <xf numFmtId="0" fontId="26" fillId="0" borderId="0" xfId="0" applyFont="1"/>
    <xf numFmtId="0" fontId="2" fillId="8" borderId="29" xfId="0" applyFont="1" applyFill="1" applyBorder="1" applyAlignment="1">
      <alignment horizontal="center" vertical="center"/>
    </xf>
    <xf numFmtId="0" fontId="27"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9" fillId="10" borderId="23" xfId="0" applyFont="1" applyFill="1" applyBorder="1" applyAlignment="1">
      <alignment horizontal="center" vertical="center" wrapText="1"/>
    </xf>
    <xf numFmtId="4" fontId="1" fillId="0" borderId="7" xfId="0" applyNumberFormat="1" applyFont="1" applyBorder="1"/>
    <xf numFmtId="4" fontId="9"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7" fillId="0" borderId="7" xfId="0" applyNumberFormat="1" applyFont="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2" fontId="19" fillId="6" borderId="7" xfId="0" applyNumberFormat="1" applyFont="1" applyFill="1" applyBorder="1" applyAlignment="1">
      <alignment horizontal="center" vertical="center" wrapText="1"/>
    </xf>
    <xf numFmtId="4" fontId="9" fillId="0" borderId="23" xfId="0" applyNumberFormat="1" applyFont="1" applyFill="1" applyBorder="1" applyAlignment="1">
      <alignment horizontal="center" vertical="center"/>
    </xf>
    <xf numFmtId="4" fontId="18" fillId="0" borderId="7" xfId="0" applyNumberFormat="1" applyFont="1" applyFill="1" applyBorder="1" applyAlignment="1">
      <alignment horizontal="center" vertical="center" wrapText="1"/>
    </xf>
    <xf numFmtId="0" fontId="0" fillId="12" borderId="0" xfId="0" applyFill="1" applyAlignment="1">
      <alignment vertical="center"/>
    </xf>
    <xf numFmtId="0" fontId="0" fillId="12" borderId="0" xfId="0" applyFill="1"/>
    <xf numFmtId="0" fontId="1" fillId="0" borderId="7" xfId="0" applyFont="1" applyBorder="1" applyAlignment="1">
      <alignment vertical="center"/>
    </xf>
    <xf numFmtId="4"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xf>
    <xf numFmtId="168" fontId="10" fillId="0" borderId="7" xfId="0" applyNumberFormat="1" applyFont="1" applyFill="1" applyBorder="1" applyAlignment="1">
      <alignment horizontal="center" vertical="center" wrapText="1"/>
    </xf>
    <xf numFmtId="167" fontId="10" fillId="0" borderId="7" xfId="0" applyNumberFormat="1" applyFont="1" applyFill="1" applyBorder="1" applyAlignment="1">
      <alignment horizontal="center" vertical="center" wrapText="1"/>
    </xf>
    <xf numFmtId="168"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6" fillId="0" borderId="7" xfId="0" applyNumberFormat="1" applyFont="1" applyBorder="1" applyAlignment="1">
      <alignment horizontal="center" vertical="center"/>
    </xf>
    <xf numFmtId="4" fontId="10"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2" fontId="7" fillId="0" borderId="7" xfId="0" applyNumberFormat="1" applyFont="1" applyFill="1" applyBorder="1" applyAlignment="1">
      <alignment horizontal="center" vertical="center"/>
    </xf>
    <xf numFmtId="2" fontId="18" fillId="0" borderId="7" xfId="2" applyNumberFormat="1" applyFont="1" applyBorder="1" applyAlignment="1" applyProtection="1">
      <alignment horizontal="center" vertical="center" wrapText="1"/>
    </xf>
    <xf numFmtId="2" fontId="18" fillId="0" borderId="19" xfId="2" applyNumberFormat="1" applyFont="1" applyBorder="1" applyAlignment="1" applyProtection="1">
      <alignment horizontal="center" vertical="center" wrapText="1"/>
    </xf>
    <xf numFmtId="0" fontId="1" fillId="0" borderId="11" xfId="0" applyFont="1" applyBorder="1" applyAlignment="1">
      <alignment horizontal="center" vertical="center"/>
    </xf>
    <xf numFmtId="0" fontId="2" fillId="8" borderId="19" xfId="0" applyFont="1" applyFill="1" applyBorder="1" applyAlignment="1">
      <alignment horizontal="center"/>
    </xf>
    <xf numFmtId="49" fontId="1"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4" fontId="18" fillId="0" borderId="23" xfId="0" applyNumberFormat="1" applyFont="1" applyFill="1" applyBorder="1" applyAlignment="1">
      <alignment horizontal="center" vertical="center" wrapText="1"/>
    </xf>
    <xf numFmtId="4" fontId="18" fillId="0" borderId="31" xfId="0" applyNumberFormat="1" applyFont="1" applyFill="1" applyBorder="1" applyAlignment="1">
      <alignment horizontal="center" vertical="center" wrapText="1"/>
    </xf>
    <xf numFmtId="4" fontId="18" fillId="0" borderId="21" xfId="0" applyNumberFormat="1" applyFont="1" applyFill="1" applyBorder="1" applyAlignment="1">
      <alignment horizontal="center" vertical="center" wrapText="1"/>
    </xf>
    <xf numFmtId="0" fontId="2" fillId="8" borderId="19" xfId="0" applyFont="1" applyFill="1" applyBorder="1" applyAlignment="1">
      <alignment horizontal="center" vertical="center"/>
    </xf>
    <xf numFmtId="4" fontId="6" fillId="0" borderId="23" xfId="0" applyNumberFormat="1" applyFont="1" applyFill="1" applyBorder="1" applyAlignment="1">
      <alignment horizontal="center" vertical="center" wrapText="1"/>
    </xf>
    <xf numFmtId="4" fontId="6" fillId="0" borderId="31" xfId="0" applyNumberFormat="1" applyFont="1" applyFill="1" applyBorder="1" applyAlignment="1">
      <alignment horizontal="center" vertical="center" wrapText="1"/>
    </xf>
    <xf numFmtId="4" fontId="6" fillId="0" borderId="21"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1" fillId="8" borderId="32" xfId="0" applyNumberFormat="1" applyFont="1" applyFill="1" applyBorder="1" applyAlignment="1">
      <alignment horizontal="center" vertical="center"/>
    </xf>
    <xf numFmtId="49" fontId="1" fillId="8" borderId="33" xfId="0" applyNumberFormat="1" applyFont="1" applyFill="1" applyBorder="1" applyAlignment="1">
      <alignment horizontal="center" vertical="center"/>
    </xf>
    <xf numFmtId="49" fontId="1" fillId="8" borderId="34" xfId="0" applyNumberFormat="1" applyFont="1" applyFill="1" applyBorder="1" applyAlignment="1">
      <alignment horizontal="center" vertical="center"/>
    </xf>
    <xf numFmtId="49" fontId="1" fillId="0" borderId="11" xfId="0" applyNumberFormat="1" applyFont="1" applyBorder="1" applyAlignment="1">
      <alignment horizontal="center" vertical="center"/>
    </xf>
    <xf numFmtId="4" fontId="6" fillId="0" borderId="7" xfId="0" applyNumberFormat="1" applyFont="1" applyFill="1" applyBorder="1" applyAlignment="1">
      <alignment horizontal="left" vertical="center" wrapText="1"/>
    </xf>
    <xf numFmtId="4" fontId="6" fillId="0" borderId="7" xfId="0" applyNumberFormat="1" applyFont="1" applyBorder="1" applyAlignment="1">
      <alignment horizontal="left" vertical="center" wrapText="1"/>
    </xf>
    <xf numFmtId="0" fontId="2" fillId="8" borderId="30" xfId="0" applyFont="1" applyFill="1" applyBorder="1" applyAlignment="1">
      <alignment horizontal="center"/>
    </xf>
    <xf numFmtId="0" fontId="1" fillId="0" borderId="26" xfId="0" applyFont="1" applyBorder="1" applyAlignment="1">
      <alignment horizontal="center" vertical="center"/>
    </xf>
    <xf numFmtId="4" fontId="6" fillId="0" borderId="7" xfId="0" applyNumberFormat="1" applyFont="1" applyFill="1" applyBorder="1" applyAlignment="1">
      <alignment horizontal="center" vertical="center" wrapText="1"/>
    </xf>
    <xf numFmtId="166" fontId="9" fillId="9" borderId="8" xfId="0" applyNumberFormat="1" applyFont="1" applyFill="1" applyBorder="1" applyAlignment="1">
      <alignment horizontal="center" vertical="center"/>
    </xf>
    <xf numFmtId="49" fontId="22" fillId="0" borderId="11" xfId="0" applyNumberFormat="1" applyFont="1" applyBorder="1" applyAlignment="1">
      <alignment horizontal="center" vertical="center"/>
    </xf>
    <xf numFmtId="0" fontId="3" fillId="11" borderId="27"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3" fillId="11" borderId="25" xfId="0" applyFont="1" applyFill="1" applyBorder="1" applyAlignment="1">
      <alignment horizontal="center" vertical="center" wrapText="1"/>
    </xf>
    <xf numFmtId="0" fontId="13" fillId="3" borderId="3" xfId="0" applyFont="1" applyFill="1" applyBorder="1" applyAlignment="1">
      <alignment horizontal="center" vertical="center"/>
    </xf>
    <xf numFmtId="49" fontId="16" fillId="6" borderId="16" xfId="0" applyNumberFormat="1" applyFont="1" applyFill="1" applyBorder="1" applyAlignment="1">
      <alignment horizontal="center" vertical="center"/>
    </xf>
    <xf numFmtId="0" fontId="9" fillId="6" borderId="17" xfId="0" applyFont="1" applyFill="1" applyBorder="1" applyAlignment="1">
      <alignment horizontal="center" vertical="center" wrapText="1"/>
    </xf>
    <xf numFmtId="2" fontId="17" fillId="6" borderId="17" xfId="0" applyNumberFormat="1" applyFont="1" applyFill="1" applyBorder="1" applyAlignment="1">
      <alignment horizontal="center" vertical="center" wrapText="1"/>
    </xf>
    <xf numFmtId="0" fontId="20" fillId="8" borderId="3" xfId="0" applyFont="1" applyFill="1" applyBorder="1" applyAlignment="1">
      <alignment horizontal="center" vertical="center" wrapText="1"/>
    </xf>
    <xf numFmtId="49" fontId="22" fillId="0" borderId="28" xfId="0" applyNumberFormat="1" applyFont="1" applyBorder="1" applyAlignment="1">
      <alignment horizontal="center" vertical="center"/>
    </xf>
    <xf numFmtId="0" fontId="6" fillId="0" borderId="23" xfId="0" applyFont="1" applyBorder="1" applyAlignment="1">
      <alignment horizontal="center" vertical="center" wrapText="1"/>
    </xf>
    <xf numFmtId="4" fontId="3" fillId="11" borderId="23" xfId="0" applyNumberFormat="1" applyFont="1" applyFill="1" applyBorder="1" applyAlignment="1">
      <alignment horizontal="center" vertical="center"/>
    </xf>
    <xf numFmtId="4" fontId="3" fillId="11" borderId="31" xfId="0" applyNumberFormat="1" applyFont="1" applyFill="1" applyBorder="1" applyAlignment="1">
      <alignment horizontal="center" vertical="center"/>
    </xf>
    <xf numFmtId="4" fontId="3" fillId="11" borderId="25" xfId="0" applyNumberFormat="1" applyFont="1" applyFill="1" applyBorder="1" applyAlignment="1">
      <alignment horizontal="center" vertical="center"/>
    </xf>
    <xf numFmtId="0" fontId="20" fillId="8" borderId="20" xfId="0" applyFont="1" applyFill="1" applyBorder="1" applyAlignment="1">
      <alignment horizontal="center" vertical="center" wrapText="1"/>
    </xf>
    <xf numFmtId="166" fontId="9" fillId="9" borderId="22" xfId="0" applyNumberFormat="1" applyFont="1" applyFill="1" applyBorder="1" applyAlignment="1">
      <alignment horizontal="center" vertical="center"/>
    </xf>
    <xf numFmtId="49" fontId="25" fillId="0" borderId="11" xfId="0" applyNumberFormat="1" applyFont="1" applyBorder="1" applyAlignment="1">
      <alignment horizontal="center" vertical="center"/>
    </xf>
    <xf numFmtId="4" fontId="22" fillId="0" borderId="23" xfId="0" applyNumberFormat="1" applyFont="1" applyFill="1" applyBorder="1" applyAlignment="1">
      <alignment horizontal="center" vertical="center" wrapText="1"/>
    </xf>
    <xf numFmtId="4" fontId="30" fillId="0" borderId="31" xfId="0" applyNumberFormat="1" applyFont="1" applyFill="1" applyBorder="1" applyAlignment="1">
      <alignment horizontal="center" vertical="center" wrapText="1"/>
    </xf>
    <xf numFmtId="4" fontId="30" fillId="0" borderId="21" xfId="0" applyNumberFormat="1" applyFont="1" applyFill="1" applyBorder="1" applyAlignment="1">
      <alignment horizontal="center" vertical="center" wrapText="1"/>
    </xf>
    <xf numFmtId="4" fontId="6" fillId="0" borderId="7" xfId="0" applyNumberFormat="1" applyFont="1" applyBorder="1" applyAlignment="1">
      <alignment horizontal="center" vertical="center" wrapText="1"/>
    </xf>
    <xf numFmtId="0" fontId="3" fillId="11" borderId="13" xfId="0" applyFont="1" applyFill="1" applyBorder="1" applyAlignment="1">
      <alignment horizontal="center" vertical="center"/>
    </xf>
    <xf numFmtId="49" fontId="22" fillId="0" borderId="10" xfId="0" applyNumberFormat="1" applyFont="1" applyBorder="1" applyAlignment="1">
      <alignment horizontal="center" vertical="center"/>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49" fontId="22" fillId="0" borderId="24" xfId="0" applyNumberFormat="1" applyFont="1" applyBorder="1" applyAlignment="1">
      <alignment horizontal="center" vertical="center"/>
    </xf>
    <xf numFmtId="4" fontId="0" fillId="0" borderId="31" xfId="0" applyNumberFormat="1" applyFont="1" applyFill="1" applyBorder="1" applyAlignment="1">
      <alignment horizontal="center" vertical="center" wrapText="1"/>
    </xf>
    <xf numFmtId="4" fontId="0" fillId="0" borderId="21" xfId="0" applyNumberFormat="1" applyFont="1" applyFill="1" applyBorder="1" applyAlignment="1">
      <alignment horizontal="center" vertical="center" wrapText="1"/>
    </xf>
    <xf numFmtId="0" fontId="20" fillId="8" borderId="14" xfId="0" applyFont="1" applyFill="1" applyBorder="1" applyAlignment="1">
      <alignment horizontal="center" vertical="center" wrapText="1"/>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2" fillId="5" borderId="3" xfId="0" applyFont="1" applyFill="1" applyBorder="1" applyAlignment="1">
      <alignment horizontal="center" vertical="center" wrapText="1"/>
    </xf>
    <xf numFmtId="4" fontId="13" fillId="5" borderId="9" xfId="0" applyNumberFormat="1" applyFont="1" applyFill="1" applyBorder="1" applyAlignment="1">
      <alignment horizontal="center" vertical="center"/>
    </xf>
    <xf numFmtId="0" fontId="17" fillId="6" borderId="17" xfId="0" applyFont="1" applyFill="1" applyBorder="1" applyAlignment="1">
      <alignment horizontal="center" vertical="center" wrapText="1"/>
    </xf>
    <xf numFmtId="49" fontId="22" fillId="0" borderId="7" xfId="0" applyNumberFormat="1" applyFont="1" applyBorder="1" applyAlignment="1">
      <alignment horizontal="center" vertical="center"/>
    </xf>
    <xf numFmtId="4" fontId="1" fillId="0" borderId="7" xfId="0" applyNumberFormat="1" applyFont="1" applyBorder="1" applyAlignment="1">
      <alignment horizontal="center" vertical="center" wrapText="1"/>
    </xf>
  </cellXfs>
  <cellStyles count="4">
    <cellStyle name="Обычный" xfId="0" builtinId="0"/>
    <cellStyle name="Пояснение 2" xfId="1"/>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view="pageBreakPreview" zoomScale="65" zoomScaleNormal="50" zoomScaleSheetLayoutView="65" zoomScalePageLayoutView="65" workbookViewId="0">
      <pane xSplit="3" ySplit="4" topLeftCell="D134" activePane="bottomRight" state="frozen"/>
      <selection pane="topRight" activeCell="I1" sqref="I1"/>
      <selection pane="bottomLeft" activeCell="A353" sqref="A353"/>
      <selection pane="bottomRight" activeCell="F4" sqref="F4"/>
    </sheetView>
  </sheetViews>
  <sheetFormatPr defaultColWidth="9.140625" defaultRowHeight="20.25" x14ac:dyDescent="0.3"/>
  <cols>
    <col min="1" max="1" width="10.5703125" style="1" customWidth="1"/>
    <col min="2" max="2" width="74.42578125" style="2" customWidth="1"/>
    <col min="3" max="3" width="26.28515625" style="3" customWidth="1"/>
    <col min="4" max="4" width="19.7109375" style="2" customWidth="1"/>
    <col min="5" max="5" width="21.85546875" style="2" customWidth="1"/>
    <col min="6" max="6" width="22.42578125" style="2" customWidth="1"/>
    <col min="7" max="7" width="255.5703125" style="2" customWidth="1"/>
    <col min="8" max="8" width="159.5703125" customWidth="1"/>
  </cols>
  <sheetData>
    <row r="1" spans="1:7" x14ac:dyDescent="0.3">
      <c r="B1" s="4" t="s">
        <v>0</v>
      </c>
    </row>
    <row r="2" spans="1:7" ht="107.25" customHeight="1" x14ac:dyDescent="0.25">
      <c r="A2" s="168" t="s">
        <v>1</v>
      </c>
      <c r="B2" s="168"/>
      <c r="C2" s="168"/>
      <c r="D2" s="168"/>
      <c r="E2" s="168"/>
      <c r="F2" s="168"/>
      <c r="G2" s="168"/>
    </row>
    <row r="3" spans="1:7" ht="101.25" customHeight="1" x14ac:dyDescent="0.25">
      <c r="A3" s="5" t="s">
        <v>2</v>
      </c>
      <c r="B3" s="6" t="s">
        <v>3</v>
      </c>
      <c r="C3" s="85"/>
      <c r="D3" s="169" t="s">
        <v>4</v>
      </c>
      <c r="E3" s="169"/>
      <c r="F3" s="169"/>
      <c r="G3" s="170" t="s">
        <v>5</v>
      </c>
    </row>
    <row r="4" spans="1:7" ht="147" customHeight="1" x14ac:dyDescent="0.25">
      <c r="A4" s="5"/>
      <c r="B4" s="7" t="s">
        <v>6</v>
      </c>
      <c r="C4" s="8" t="s">
        <v>7</v>
      </c>
      <c r="D4" s="9" t="s">
        <v>8</v>
      </c>
      <c r="E4" s="8" t="s">
        <v>9</v>
      </c>
      <c r="F4" s="10" t="s">
        <v>98</v>
      </c>
      <c r="G4" s="170"/>
    </row>
    <row r="5" spans="1:7" s="14" customFormat="1" ht="24.75" customHeight="1" x14ac:dyDescent="0.25">
      <c r="A5" s="171"/>
      <c r="B5" s="172" t="s">
        <v>10</v>
      </c>
      <c r="C5" s="11" t="s">
        <v>11</v>
      </c>
      <c r="D5" s="12">
        <f>D6+D7+D8</f>
        <v>445.34161138000002</v>
      </c>
      <c r="E5" s="12">
        <f>E6+E7+E8</f>
        <v>441.22113148000005</v>
      </c>
      <c r="F5" s="13">
        <f>F6+F7+F8</f>
        <v>404.04696982000007</v>
      </c>
      <c r="G5" s="173"/>
    </row>
    <row r="6" spans="1:7" s="14" customFormat="1" ht="24.75" customHeight="1" x14ac:dyDescent="0.25">
      <c r="A6" s="171"/>
      <c r="B6" s="172"/>
      <c r="C6" s="15" t="s">
        <v>12</v>
      </c>
      <c r="D6" s="16">
        <f t="shared" ref="D6:F8" si="0">D11+D95</f>
        <v>37.884731100000003</v>
      </c>
      <c r="E6" s="16">
        <f t="shared" si="0"/>
        <v>37.884731100000003</v>
      </c>
      <c r="F6" s="16">
        <f t="shared" si="0"/>
        <v>37.884731100000003</v>
      </c>
      <c r="G6" s="173"/>
    </row>
    <row r="7" spans="1:7" s="14" customFormat="1" ht="24.75" customHeight="1" x14ac:dyDescent="0.25">
      <c r="A7" s="171"/>
      <c r="B7" s="172"/>
      <c r="C7" s="15" t="s">
        <v>13</v>
      </c>
      <c r="D7" s="16">
        <f t="shared" si="0"/>
        <v>396.32846065000001</v>
      </c>
      <c r="E7" s="16">
        <f t="shared" si="0"/>
        <v>392.36134753000005</v>
      </c>
      <c r="F7" s="17">
        <f t="shared" si="0"/>
        <v>355.51814748000004</v>
      </c>
      <c r="G7" s="173"/>
    </row>
    <row r="8" spans="1:7" s="14" customFormat="1" ht="24.75" customHeight="1" x14ac:dyDescent="0.25">
      <c r="A8" s="171"/>
      <c r="B8" s="172"/>
      <c r="C8" s="18" t="s">
        <v>14</v>
      </c>
      <c r="D8" s="19">
        <f t="shared" si="0"/>
        <v>11.128419629999998</v>
      </c>
      <c r="E8" s="19">
        <f t="shared" si="0"/>
        <v>10.975052850000001</v>
      </c>
      <c r="F8" s="20">
        <f t="shared" si="0"/>
        <v>10.64409124</v>
      </c>
      <c r="G8" s="173"/>
    </row>
    <row r="9" spans="1:7" s="14" customFormat="1" ht="11.25" customHeight="1" x14ac:dyDescent="0.25">
      <c r="A9" s="21"/>
      <c r="B9" s="22"/>
      <c r="C9" s="23"/>
      <c r="D9" s="24"/>
      <c r="E9" s="24"/>
      <c r="F9" s="24"/>
      <c r="G9" s="24"/>
    </row>
    <row r="10" spans="1:7" s="14" customFormat="1" ht="24.75" customHeight="1" x14ac:dyDescent="0.25">
      <c r="A10" s="143"/>
      <c r="B10" s="144" t="s">
        <v>15</v>
      </c>
      <c r="C10" s="25" t="s">
        <v>11</v>
      </c>
      <c r="D10" s="26">
        <f>SUM(D11:D13)</f>
        <v>59.796349520000007</v>
      </c>
      <c r="E10" s="26">
        <f>SUM(E11:E13)</f>
        <v>56.913544340000001</v>
      </c>
      <c r="F10" s="27">
        <f>SUM(F11:F13)</f>
        <v>56.906461980000003</v>
      </c>
      <c r="G10" s="174"/>
    </row>
    <row r="11" spans="1:7" s="14" customFormat="1" ht="24.75" customHeight="1" x14ac:dyDescent="0.25">
      <c r="A11" s="143"/>
      <c r="B11" s="144"/>
      <c r="C11" s="28" t="s">
        <v>12</v>
      </c>
      <c r="D11" s="29">
        <f>D49+D61+D78+D89</f>
        <v>37.884731100000003</v>
      </c>
      <c r="E11" s="29">
        <f t="shared" ref="E11:F11" si="1">E49+E61+E78+E89</f>
        <v>37.884731100000003</v>
      </c>
      <c r="F11" s="29">
        <f t="shared" si="1"/>
        <v>37.884731100000003</v>
      </c>
      <c r="G11" s="174"/>
    </row>
    <row r="12" spans="1:7" s="14" customFormat="1" ht="24.75" customHeight="1" x14ac:dyDescent="0.25">
      <c r="A12" s="143"/>
      <c r="B12" s="144"/>
      <c r="C12" s="28" t="s">
        <v>13</v>
      </c>
      <c r="D12" s="29">
        <f>D50+D62+D79+D90</f>
        <v>19.327690650000001</v>
      </c>
      <c r="E12" s="29">
        <f t="shared" ref="E12:F12" si="2">E50+E62+E79+E90</f>
        <v>16.578998009999999</v>
      </c>
      <c r="F12" s="29">
        <f t="shared" si="2"/>
        <v>16.578998009999999</v>
      </c>
      <c r="G12" s="174"/>
    </row>
    <row r="13" spans="1:7" s="14" customFormat="1" ht="24.75" customHeight="1" x14ac:dyDescent="0.25">
      <c r="A13" s="143"/>
      <c r="B13" s="144"/>
      <c r="C13" s="31" t="s">
        <v>14</v>
      </c>
      <c r="D13" s="29">
        <f>D51+D63+D80+D91</f>
        <v>2.5839277699999994</v>
      </c>
      <c r="E13" s="29">
        <f t="shared" ref="E13:F13" si="3">E51+E63+E80+E91</f>
        <v>2.4498152299999996</v>
      </c>
      <c r="F13" s="29">
        <f t="shared" si="3"/>
        <v>2.4427328699999999</v>
      </c>
      <c r="G13" s="174"/>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52" t="s">
        <v>18</v>
      </c>
      <c r="B16" s="152"/>
      <c r="C16" s="152"/>
      <c r="D16" s="152"/>
      <c r="E16" s="152"/>
      <c r="F16" s="152"/>
      <c r="G16" s="152"/>
    </row>
    <row r="17" spans="1:10" ht="29.25" customHeight="1" x14ac:dyDescent="0.25">
      <c r="A17" s="39"/>
      <c r="B17" s="40" t="s">
        <v>19</v>
      </c>
      <c r="C17" s="153"/>
      <c r="D17" s="153"/>
      <c r="E17" s="153"/>
      <c r="F17" s="153"/>
      <c r="G17" s="153"/>
      <c r="J17" s="41"/>
    </row>
    <row r="18" spans="1:10" ht="33.75" customHeight="1" x14ac:dyDescent="0.25">
      <c r="A18" s="164"/>
      <c r="B18" s="148" t="s">
        <v>22</v>
      </c>
      <c r="C18" s="43" t="s">
        <v>21</v>
      </c>
      <c r="D18" s="45">
        <f>SUM(D19:D21)</f>
        <v>0.65</v>
      </c>
      <c r="E18" s="81">
        <f>SUM(E19:E21)</f>
        <v>0.65</v>
      </c>
      <c r="F18" s="101">
        <f>SUM(F19:F21)</f>
        <v>0.65</v>
      </c>
      <c r="G18" s="161" t="s">
        <v>84</v>
      </c>
    </row>
    <row r="19" spans="1:10" ht="51" customHeight="1" x14ac:dyDescent="0.25">
      <c r="A19" s="164"/>
      <c r="B19" s="148"/>
      <c r="C19" s="46" t="s">
        <v>12</v>
      </c>
      <c r="D19" s="47">
        <v>0</v>
      </c>
      <c r="E19" s="47">
        <v>0</v>
      </c>
      <c r="F19" s="102">
        <v>0</v>
      </c>
      <c r="G19" s="162"/>
    </row>
    <row r="20" spans="1:10" ht="36" customHeight="1" x14ac:dyDescent="0.25">
      <c r="A20" s="164"/>
      <c r="B20" s="148"/>
      <c r="C20" s="46" t="s">
        <v>13</v>
      </c>
      <c r="D20" s="47">
        <v>0.63049999000000001</v>
      </c>
      <c r="E20" s="47">
        <v>0.63</v>
      </c>
      <c r="F20" s="102">
        <v>0.63</v>
      </c>
      <c r="G20" s="162"/>
    </row>
    <row r="21" spans="1:10" ht="48.75" customHeight="1" x14ac:dyDescent="0.25">
      <c r="A21" s="164"/>
      <c r="B21" s="148"/>
      <c r="C21" s="48" t="s">
        <v>14</v>
      </c>
      <c r="D21" s="47">
        <v>1.9500010000000002E-2</v>
      </c>
      <c r="E21" s="82">
        <v>0.02</v>
      </c>
      <c r="F21" s="102">
        <v>0.02</v>
      </c>
      <c r="G21" s="163"/>
    </row>
    <row r="22" spans="1:10" ht="36" customHeight="1" x14ac:dyDescent="0.25">
      <c r="A22" s="160"/>
      <c r="B22" s="117" t="s">
        <v>23</v>
      </c>
      <c r="C22" s="43" t="s">
        <v>21</v>
      </c>
      <c r="D22" s="45">
        <f>SUM(D23:D25)</f>
        <v>0.34126846999999999</v>
      </c>
      <c r="E22" s="45">
        <f>SUM(E23:E25)</f>
        <v>0.34100000000000003</v>
      </c>
      <c r="F22" s="101">
        <f>SUM(F23:F25)</f>
        <v>0.34100000000000003</v>
      </c>
      <c r="G22" s="161" t="s">
        <v>72</v>
      </c>
    </row>
    <row r="23" spans="1:10" ht="36" customHeight="1" x14ac:dyDescent="0.25">
      <c r="A23" s="160"/>
      <c r="B23" s="117"/>
      <c r="C23" s="46" t="s">
        <v>12</v>
      </c>
      <c r="D23" s="47">
        <v>0</v>
      </c>
      <c r="E23" s="47">
        <v>0</v>
      </c>
      <c r="F23" s="102">
        <v>0</v>
      </c>
      <c r="G23" s="162"/>
    </row>
    <row r="24" spans="1:10" ht="36" customHeight="1" x14ac:dyDescent="0.25">
      <c r="A24" s="160"/>
      <c r="B24" s="117"/>
      <c r="C24" s="46" t="s">
        <v>13</v>
      </c>
      <c r="D24" s="47">
        <v>0</v>
      </c>
      <c r="E24" s="47">
        <v>0</v>
      </c>
      <c r="F24" s="102">
        <v>0</v>
      </c>
      <c r="G24" s="162"/>
    </row>
    <row r="25" spans="1:10" ht="37.5" customHeight="1" x14ac:dyDescent="0.25">
      <c r="A25" s="160"/>
      <c r="B25" s="117"/>
      <c r="C25" s="48" t="s">
        <v>14</v>
      </c>
      <c r="D25" s="47">
        <v>0.34126846999999999</v>
      </c>
      <c r="E25" s="47">
        <v>0.34100000000000003</v>
      </c>
      <c r="F25" s="102">
        <v>0.34100000000000003</v>
      </c>
      <c r="G25" s="163"/>
    </row>
    <row r="26" spans="1:10" ht="41.25" customHeight="1" x14ac:dyDescent="0.25">
      <c r="A26" s="138"/>
      <c r="B26" s="117" t="s">
        <v>24</v>
      </c>
      <c r="C26" s="43" t="s">
        <v>21</v>
      </c>
      <c r="D26" s="45">
        <f>SUM(D27:D29)</f>
        <v>0.45274542000000001</v>
      </c>
      <c r="E26" s="45">
        <f>SUM(E27:E29)</f>
        <v>0.20358235999999999</v>
      </c>
      <c r="F26" s="101">
        <f>SUM(F27:F29)</f>
        <v>0.20400000000000001</v>
      </c>
      <c r="G26" s="161" t="s">
        <v>85</v>
      </c>
    </row>
    <row r="27" spans="1:10" ht="41.25" customHeight="1" x14ac:dyDescent="0.25">
      <c r="A27" s="138"/>
      <c r="B27" s="117"/>
      <c r="C27" s="46" t="s">
        <v>12</v>
      </c>
      <c r="D27" s="47">
        <v>0</v>
      </c>
      <c r="E27" s="47">
        <v>0</v>
      </c>
      <c r="F27" s="102">
        <v>0</v>
      </c>
      <c r="G27" s="162"/>
    </row>
    <row r="28" spans="1:10" ht="37.5" customHeight="1" x14ac:dyDescent="0.25">
      <c r="A28" s="138"/>
      <c r="B28" s="117"/>
      <c r="C28" s="46" t="s">
        <v>13</v>
      </c>
      <c r="D28" s="47">
        <v>0.43916305999999999</v>
      </c>
      <c r="E28" s="98">
        <v>0.19</v>
      </c>
      <c r="F28" s="98">
        <v>0.19</v>
      </c>
      <c r="G28" s="162"/>
    </row>
    <row r="29" spans="1:10" ht="41.25" customHeight="1" x14ac:dyDescent="0.25">
      <c r="A29" s="138"/>
      <c r="B29" s="117"/>
      <c r="C29" s="46" t="s">
        <v>14</v>
      </c>
      <c r="D29" s="47">
        <v>1.358236E-2</v>
      </c>
      <c r="E29" s="98">
        <v>1.358236E-2</v>
      </c>
      <c r="F29" s="98">
        <v>1.4E-2</v>
      </c>
      <c r="G29" s="163"/>
    </row>
    <row r="30" spans="1:10" ht="39.75" customHeight="1" x14ac:dyDescent="0.25">
      <c r="A30" s="164"/>
      <c r="B30" s="117" t="s">
        <v>25</v>
      </c>
      <c r="C30" s="43" t="s">
        <v>21</v>
      </c>
      <c r="D30" s="83">
        <f>D31+D32+D33</f>
        <v>2.9154556700000001</v>
      </c>
      <c r="E30" s="83">
        <f>E31+E32+E33</f>
        <v>2.87065372</v>
      </c>
      <c r="F30" s="111">
        <f>SUM(F31:F33)</f>
        <v>2.87065372</v>
      </c>
      <c r="G30" s="122" t="s">
        <v>96</v>
      </c>
    </row>
    <row r="31" spans="1:10" ht="36" customHeight="1" x14ac:dyDescent="0.25">
      <c r="A31" s="164"/>
      <c r="B31" s="117"/>
      <c r="C31" s="46" t="s">
        <v>12</v>
      </c>
      <c r="D31" s="47">
        <v>0</v>
      </c>
      <c r="E31" s="47">
        <v>0</v>
      </c>
      <c r="F31" s="108">
        <v>0</v>
      </c>
      <c r="G31" s="165"/>
    </row>
    <row r="32" spans="1:10" ht="36" customHeight="1" x14ac:dyDescent="0.25">
      <c r="A32" s="164"/>
      <c r="B32" s="117"/>
      <c r="C32" s="46" t="s">
        <v>13</v>
      </c>
      <c r="D32" s="112">
        <v>2.8279920000000001</v>
      </c>
      <c r="E32" s="84">
        <v>2.7845341100000001</v>
      </c>
      <c r="F32" s="103">
        <v>2.7845341100000001</v>
      </c>
      <c r="G32" s="165"/>
    </row>
    <row r="33" spans="1:10" ht="120" customHeight="1" x14ac:dyDescent="0.3">
      <c r="A33" s="164"/>
      <c r="B33" s="117"/>
      <c r="C33" s="49" t="s">
        <v>14</v>
      </c>
      <c r="D33" s="113">
        <v>8.7463669999999993E-2</v>
      </c>
      <c r="E33" s="84">
        <v>8.6119609999999999E-2</v>
      </c>
      <c r="F33" s="103">
        <v>8.6119609999999999E-2</v>
      </c>
      <c r="G33" s="166"/>
    </row>
    <row r="34" spans="1:10" s="14" customFormat="1" ht="21.75" customHeight="1" x14ac:dyDescent="0.25">
      <c r="A34" s="175"/>
      <c r="B34" s="117" t="s">
        <v>26</v>
      </c>
      <c r="C34" s="43" t="s">
        <v>21</v>
      </c>
      <c r="D34" s="50">
        <f>SUM(D35:D37)</f>
        <v>9.8727543300000011</v>
      </c>
      <c r="E34" s="50">
        <f>SUM(E35:E37)</f>
        <v>7.4871826299999995</v>
      </c>
      <c r="F34" s="96">
        <f>SUM(F35:F37)</f>
        <v>7.4871826299999995</v>
      </c>
      <c r="G34" s="161" t="s">
        <v>86</v>
      </c>
    </row>
    <row r="35" spans="1:10" ht="21.75" customHeight="1" x14ac:dyDescent="0.25">
      <c r="A35" s="175"/>
      <c r="B35" s="117"/>
      <c r="C35" s="46" t="s">
        <v>12</v>
      </c>
      <c r="D35" s="47">
        <v>0</v>
      </c>
      <c r="E35" s="47">
        <v>0</v>
      </c>
      <c r="F35" s="102">
        <v>0</v>
      </c>
      <c r="G35" s="162"/>
      <c r="I35" s="44"/>
    </row>
    <row r="36" spans="1:10" ht="21.75" customHeight="1" x14ac:dyDescent="0.25">
      <c r="A36" s="175"/>
      <c r="B36" s="117"/>
      <c r="C36" s="46" t="s">
        <v>13</v>
      </c>
      <c r="D36" s="47">
        <v>9.5765717000000006</v>
      </c>
      <c r="E36" s="98">
        <v>7.1909999999999998</v>
      </c>
      <c r="F36" s="98">
        <v>7.1909999999999998</v>
      </c>
      <c r="G36" s="162"/>
    </row>
    <row r="37" spans="1:10" ht="67.5" customHeight="1" x14ac:dyDescent="0.25">
      <c r="A37" s="175"/>
      <c r="B37" s="117"/>
      <c r="C37" s="46" t="s">
        <v>14</v>
      </c>
      <c r="D37" s="47">
        <v>0.29618263</v>
      </c>
      <c r="E37" s="98">
        <v>0.29618263</v>
      </c>
      <c r="F37" s="98">
        <v>0.29618263</v>
      </c>
      <c r="G37" s="162"/>
    </row>
    <row r="38" spans="1:10" s="14" customFormat="1" ht="21.75" customHeight="1" x14ac:dyDescent="0.25">
      <c r="A38" s="138"/>
      <c r="B38" s="117" t="s">
        <v>27</v>
      </c>
      <c r="C38" s="43" t="s">
        <v>21</v>
      </c>
      <c r="D38" s="50">
        <f>SUM(D39:D41)</f>
        <v>1.038</v>
      </c>
      <c r="E38" s="50">
        <f>SUM(E39:E41)</f>
        <v>0.91500000000000004</v>
      </c>
      <c r="F38" s="96">
        <f>SUM(F39:F41)</f>
        <v>0.91500000000000004</v>
      </c>
      <c r="G38" s="161" t="s">
        <v>87</v>
      </c>
    </row>
    <row r="39" spans="1:10" ht="21.75" customHeight="1" x14ac:dyDescent="0.25">
      <c r="A39" s="138"/>
      <c r="B39" s="117"/>
      <c r="C39" s="46" t="s">
        <v>12</v>
      </c>
      <c r="D39" s="47">
        <v>0</v>
      </c>
      <c r="E39" s="47">
        <v>0</v>
      </c>
      <c r="F39" s="102">
        <v>0</v>
      </c>
      <c r="G39" s="162"/>
      <c r="I39" s="44"/>
    </row>
    <row r="40" spans="1:10" ht="21.75" customHeight="1" x14ac:dyDescent="0.25">
      <c r="A40" s="138"/>
      <c r="B40" s="117"/>
      <c r="C40" s="46" t="s">
        <v>13</v>
      </c>
      <c r="D40" s="47">
        <v>0</v>
      </c>
      <c r="E40" s="47">
        <v>0</v>
      </c>
      <c r="F40" s="102">
        <v>0</v>
      </c>
      <c r="G40" s="162"/>
    </row>
    <row r="41" spans="1:10" ht="32.25" customHeight="1" x14ac:dyDescent="0.25">
      <c r="A41" s="138"/>
      <c r="B41" s="117"/>
      <c r="C41" s="46" t="s">
        <v>14</v>
      </c>
      <c r="D41" s="47">
        <v>1.038</v>
      </c>
      <c r="E41" s="98">
        <v>0.91500000000000004</v>
      </c>
      <c r="F41" s="98">
        <v>0.91500000000000004</v>
      </c>
      <c r="G41" s="163"/>
    </row>
    <row r="42" spans="1:10" ht="21" customHeight="1" thickBot="1" x14ac:dyDescent="0.3">
      <c r="A42" s="167" t="s">
        <v>28</v>
      </c>
      <c r="B42" s="167"/>
      <c r="C42" s="167"/>
      <c r="D42" s="167"/>
      <c r="E42" s="167"/>
      <c r="F42" s="167"/>
      <c r="G42" s="167"/>
    </row>
    <row r="43" spans="1:10" ht="26.25" customHeight="1" x14ac:dyDescent="0.25">
      <c r="A43" s="39"/>
      <c r="B43" s="40" t="s">
        <v>19</v>
      </c>
      <c r="C43" s="137"/>
      <c r="D43" s="137"/>
      <c r="E43" s="137"/>
      <c r="F43" s="137"/>
      <c r="G43" s="137"/>
      <c r="J43" s="41"/>
    </row>
    <row r="44" spans="1:10" s="14" customFormat="1" ht="21.75" customHeight="1" x14ac:dyDescent="0.25">
      <c r="A44" s="138" t="s">
        <v>29</v>
      </c>
      <c r="B44" s="117" t="s">
        <v>30</v>
      </c>
      <c r="C44" s="43" t="s">
        <v>21</v>
      </c>
      <c r="D44" s="51">
        <f>SUM(D45:D47)</f>
        <v>2.5000000000000001E-2</v>
      </c>
      <c r="E44" s="51">
        <f>SUM(E45:E47)</f>
        <v>2.5000000000000001E-2</v>
      </c>
      <c r="F44" s="97">
        <f>SUM(F45:F47)</f>
        <v>2.5000000000000001E-2</v>
      </c>
      <c r="G44" s="136" t="s">
        <v>73</v>
      </c>
    </row>
    <row r="45" spans="1:10" ht="21.75" customHeight="1" x14ac:dyDescent="0.25">
      <c r="A45" s="138"/>
      <c r="B45" s="117"/>
      <c r="C45" s="46" t="s">
        <v>12</v>
      </c>
      <c r="D45" s="52">
        <v>0</v>
      </c>
      <c r="E45" s="52">
        <v>0</v>
      </c>
      <c r="F45" s="105">
        <v>0</v>
      </c>
      <c r="G45" s="136"/>
    </row>
    <row r="46" spans="1:10" ht="21.75" customHeight="1" x14ac:dyDescent="0.25">
      <c r="A46" s="138"/>
      <c r="B46" s="117"/>
      <c r="C46" s="46" t="s">
        <v>13</v>
      </c>
      <c r="D46" s="52">
        <v>0</v>
      </c>
      <c r="E46" s="52">
        <v>0</v>
      </c>
      <c r="F46" s="105">
        <v>0</v>
      </c>
      <c r="G46" s="136"/>
    </row>
    <row r="47" spans="1:10" ht="21.75" customHeight="1" x14ac:dyDescent="0.25">
      <c r="A47" s="138"/>
      <c r="B47" s="117"/>
      <c r="C47" s="46" t="s">
        <v>14</v>
      </c>
      <c r="D47" s="52">
        <v>2.5000000000000001E-2</v>
      </c>
      <c r="E47" s="52">
        <v>2.5000000000000001E-2</v>
      </c>
      <c r="F47" s="105">
        <v>2.5000000000000001E-2</v>
      </c>
      <c r="G47" s="136"/>
    </row>
    <row r="48" spans="1:10" s="14" customFormat="1" ht="40.5" x14ac:dyDescent="0.25">
      <c r="A48" s="159" t="str">
        <f>D15</f>
        <v>I</v>
      </c>
      <c r="B48" s="53" t="s">
        <v>31</v>
      </c>
      <c r="C48" s="54" t="s">
        <v>11</v>
      </c>
      <c r="D48" s="55">
        <f>D49+D50+D51</f>
        <v>15.295223890000001</v>
      </c>
      <c r="E48" s="55">
        <f>E49+E50+E51</f>
        <v>12.492418710000001</v>
      </c>
      <c r="F48" s="56">
        <f>F49+F50+F51</f>
        <v>12.492836350000001</v>
      </c>
      <c r="G48" s="140"/>
    </row>
    <row r="49" spans="1:7" s="59" customFormat="1" ht="21" customHeight="1" x14ac:dyDescent="0.25">
      <c r="A49" s="159"/>
      <c r="B49" s="141" t="str">
        <f>E15</f>
        <v>ДЕМОГРАФИЯ</v>
      </c>
      <c r="C49" s="57" t="s">
        <v>12</v>
      </c>
      <c r="D49" s="58">
        <f t="shared" ref="D49:F51" si="4">D39+D35+D31+D27+D23+D19+D45</f>
        <v>0</v>
      </c>
      <c r="E49" s="58">
        <f t="shared" si="4"/>
        <v>0</v>
      </c>
      <c r="F49" s="58">
        <f t="shared" si="4"/>
        <v>0</v>
      </c>
      <c r="G49" s="140"/>
    </row>
    <row r="50" spans="1:7" s="59" customFormat="1" ht="28.5" customHeight="1" x14ac:dyDescent="0.25">
      <c r="A50" s="159"/>
      <c r="B50" s="141"/>
      <c r="C50" s="57" t="s">
        <v>13</v>
      </c>
      <c r="D50" s="58">
        <f t="shared" si="4"/>
        <v>13.474226750000001</v>
      </c>
      <c r="E50" s="58">
        <f t="shared" si="4"/>
        <v>10.79553411</v>
      </c>
      <c r="F50" s="58">
        <f t="shared" si="4"/>
        <v>10.79553411</v>
      </c>
      <c r="G50" s="140"/>
    </row>
    <row r="51" spans="1:7" s="14" customFormat="1" ht="21" customHeight="1" x14ac:dyDescent="0.25">
      <c r="A51" s="159"/>
      <c r="B51" s="141"/>
      <c r="C51" s="60" t="s">
        <v>14</v>
      </c>
      <c r="D51" s="58">
        <f t="shared" si="4"/>
        <v>1.8209971399999998</v>
      </c>
      <c r="E51" s="58">
        <f t="shared" si="4"/>
        <v>1.6968846</v>
      </c>
      <c r="F51" s="58">
        <f t="shared" si="4"/>
        <v>1.69730224</v>
      </c>
      <c r="G51" s="140"/>
    </row>
    <row r="52" spans="1:7" s="14" customFormat="1" ht="39.75" customHeight="1" x14ac:dyDescent="0.25">
      <c r="A52" s="34"/>
      <c r="B52" s="35"/>
      <c r="C52" s="35"/>
      <c r="D52" s="36" t="s">
        <v>32</v>
      </c>
      <c r="E52" s="37" t="s">
        <v>33</v>
      </c>
      <c r="F52" s="38"/>
      <c r="G52" s="35"/>
    </row>
    <row r="53" spans="1:7" s="14" customFormat="1" ht="21" customHeight="1" x14ac:dyDescent="0.25">
      <c r="A53" s="152" t="s">
        <v>34</v>
      </c>
      <c r="B53" s="152"/>
      <c r="C53" s="152"/>
      <c r="D53" s="152"/>
      <c r="E53" s="152"/>
      <c r="F53" s="152"/>
      <c r="G53" s="152"/>
    </row>
    <row r="54" spans="1:7" s="14" customFormat="1" ht="21" customHeight="1" x14ac:dyDescent="0.25">
      <c r="A54" s="152" t="s">
        <v>36</v>
      </c>
      <c r="B54" s="152"/>
      <c r="C54" s="152"/>
      <c r="D54" s="152"/>
      <c r="E54" s="152"/>
      <c r="F54" s="152"/>
      <c r="G54" s="152"/>
    </row>
    <row r="55" spans="1:7" s="14" customFormat="1" ht="19.5" x14ac:dyDescent="0.25">
      <c r="A55" s="39"/>
      <c r="B55" s="40" t="s">
        <v>19</v>
      </c>
      <c r="C55" s="153"/>
      <c r="D55" s="153"/>
      <c r="E55" s="153"/>
      <c r="F55" s="153"/>
      <c r="G55" s="153"/>
    </row>
    <row r="56" spans="1:7" s="14" customFormat="1" ht="22.5" customHeight="1" x14ac:dyDescent="0.25">
      <c r="A56" s="138" t="s">
        <v>37</v>
      </c>
      <c r="B56" s="117" t="s">
        <v>38</v>
      </c>
      <c r="C56" s="43" t="s">
        <v>21</v>
      </c>
      <c r="D56" s="42">
        <f>SUM(D57:D59)</f>
        <v>4.1349999999999998</v>
      </c>
      <c r="E56" s="42">
        <f>SUM(E57:E59)</f>
        <v>4.0750000000000002</v>
      </c>
      <c r="F56" s="94">
        <f>SUM(F57:F59)</f>
        <v>4.0750000000000002</v>
      </c>
      <c r="G56" s="158" t="s">
        <v>82</v>
      </c>
    </row>
    <row r="57" spans="1:7" s="14" customFormat="1" ht="19.5" x14ac:dyDescent="0.25">
      <c r="A57" s="138"/>
      <c r="B57" s="117"/>
      <c r="C57" s="46" t="s">
        <v>12</v>
      </c>
      <c r="D57" s="62">
        <v>0</v>
      </c>
      <c r="E57" s="62">
        <v>0</v>
      </c>
      <c r="F57" s="95">
        <v>0</v>
      </c>
      <c r="G57" s="158"/>
    </row>
    <row r="58" spans="1:7" s="14" customFormat="1" ht="19.5" x14ac:dyDescent="0.25">
      <c r="A58" s="138"/>
      <c r="B58" s="117"/>
      <c r="C58" s="46" t="s">
        <v>13</v>
      </c>
      <c r="D58" s="62">
        <v>4.1349999999999998</v>
      </c>
      <c r="E58" s="106">
        <v>4.0750000000000002</v>
      </c>
      <c r="F58" s="106">
        <v>4.0750000000000002</v>
      </c>
      <c r="G58" s="158"/>
    </row>
    <row r="59" spans="1:7" s="14" customFormat="1" ht="39" customHeight="1" x14ac:dyDescent="0.25">
      <c r="A59" s="138"/>
      <c r="B59" s="117"/>
      <c r="C59" s="46" t="s">
        <v>14</v>
      </c>
      <c r="D59" s="62">
        <v>0</v>
      </c>
      <c r="E59" s="62">
        <v>0</v>
      </c>
      <c r="F59" s="95">
        <v>0</v>
      </c>
      <c r="G59" s="158"/>
    </row>
    <row r="60" spans="1:7" s="14" customFormat="1" ht="41.25" thickBot="1" x14ac:dyDescent="0.3">
      <c r="A60" s="139" t="str">
        <f>D52</f>
        <v>III</v>
      </c>
      <c r="B60" s="53" t="s">
        <v>31</v>
      </c>
      <c r="C60" s="54" t="s">
        <v>11</v>
      </c>
      <c r="D60" s="55">
        <f>D61+D62+D63</f>
        <v>4.1349999999999998</v>
      </c>
      <c r="E60" s="55">
        <f>E61+E62+E63</f>
        <v>4.0750000000000002</v>
      </c>
      <c r="F60" s="55">
        <f>F61+F62+F63</f>
        <v>4.0750000000000002</v>
      </c>
      <c r="G60" s="140"/>
    </row>
    <row r="61" spans="1:7" s="14" customFormat="1" ht="21" thickBot="1" x14ac:dyDescent="0.3">
      <c r="A61" s="139"/>
      <c r="B61" s="141" t="str">
        <f>E52</f>
        <v>ОБРАЗОВАНИЕ</v>
      </c>
      <c r="C61" s="57" t="s">
        <v>12</v>
      </c>
      <c r="D61" s="63">
        <f t="shared" ref="D61:F63" si="5">D57</f>
        <v>0</v>
      </c>
      <c r="E61" s="63">
        <f t="shared" si="5"/>
        <v>0</v>
      </c>
      <c r="F61" s="63">
        <f t="shared" si="5"/>
        <v>0</v>
      </c>
      <c r="G61" s="140"/>
    </row>
    <row r="62" spans="1:7" s="14" customFormat="1" x14ac:dyDescent="0.25">
      <c r="A62" s="139"/>
      <c r="B62" s="141"/>
      <c r="C62" s="57" t="s">
        <v>13</v>
      </c>
      <c r="D62" s="63">
        <f t="shared" si="5"/>
        <v>4.1349999999999998</v>
      </c>
      <c r="E62" s="63">
        <f t="shared" si="5"/>
        <v>4.0750000000000002</v>
      </c>
      <c r="F62" s="63">
        <f t="shared" si="5"/>
        <v>4.0750000000000002</v>
      </c>
      <c r="G62" s="140"/>
    </row>
    <row r="63" spans="1:7" s="14" customFormat="1" x14ac:dyDescent="0.25">
      <c r="A63" s="139"/>
      <c r="B63" s="141"/>
      <c r="C63" s="60" t="s">
        <v>14</v>
      </c>
      <c r="D63" s="63">
        <f t="shared" si="5"/>
        <v>0</v>
      </c>
      <c r="E63" s="63">
        <f t="shared" si="5"/>
        <v>0</v>
      </c>
      <c r="F63" s="63">
        <f t="shared" si="5"/>
        <v>0</v>
      </c>
      <c r="G63" s="140"/>
    </row>
    <row r="64" spans="1:7" s="14" customFormat="1" ht="57.75" customHeight="1" x14ac:dyDescent="0.25">
      <c r="A64" s="34"/>
      <c r="B64" s="35"/>
      <c r="C64" s="35"/>
      <c r="D64" s="36" t="s">
        <v>39</v>
      </c>
      <c r="E64" s="37" t="s">
        <v>40</v>
      </c>
      <c r="F64" s="38"/>
      <c r="G64" s="35"/>
    </row>
    <row r="65" spans="1:7" s="14" customFormat="1" ht="21" customHeight="1" x14ac:dyDescent="0.25">
      <c r="A65" s="152" t="s">
        <v>41</v>
      </c>
      <c r="B65" s="152"/>
      <c r="C65" s="152"/>
      <c r="D65" s="152"/>
      <c r="E65" s="152"/>
      <c r="F65" s="152"/>
      <c r="G65" s="152"/>
    </row>
    <row r="66" spans="1:7" s="14" customFormat="1" ht="19.5" x14ac:dyDescent="0.25">
      <c r="A66" s="39"/>
      <c r="B66" s="40" t="s">
        <v>19</v>
      </c>
      <c r="C66" s="153"/>
      <c r="D66" s="153"/>
      <c r="E66" s="153"/>
      <c r="F66" s="153"/>
      <c r="G66" s="153"/>
    </row>
    <row r="67" spans="1:7" s="14" customFormat="1" ht="22.5" customHeight="1" x14ac:dyDescent="0.25">
      <c r="A67" s="154" t="s">
        <v>20</v>
      </c>
      <c r="B67" s="117" t="s">
        <v>42</v>
      </c>
      <c r="C67" s="43" t="s">
        <v>21</v>
      </c>
      <c r="D67" s="42">
        <f>SUM(D68:D70)</f>
        <v>32.586125629999998</v>
      </c>
      <c r="E67" s="42">
        <f>SUM(E68:E70)</f>
        <v>32.586125629999998</v>
      </c>
      <c r="F67" s="110">
        <f>SUM(F68:F70)</f>
        <v>32.586125629999998</v>
      </c>
      <c r="G67" s="155" t="s">
        <v>92</v>
      </c>
    </row>
    <row r="68" spans="1:7" s="14" customFormat="1" ht="45" customHeight="1" x14ac:dyDescent="0.25">
      <c r="A68" s="154"/>
      <c r="B68" s="117"/>
      <c r="C68" s="61" t="s">
        <v>12</v>
      </c>
      <c r="D68" s="62">
        <v>31.7747311</v>
      </c>
      <c r="E68" s="62">
        <v>31.7747311</v>
      </c>
      <c r="F68" s="109">
        <v>31.7747311</v>
      </c>
      <c r="G68" s="156"/>
    </row>
    <row r="69" spans="1:7" s="14" customFormat="1" ht="19.5" x14ac:dyDescent="0.25">
      <c r="A69" s="154"/>
      <c r="B69" s="117"/>
      <c r="C69" s="61" t="s">
        <v>13</v>
      </c>
      <c r="D69" s="62">
        <v>0.64846389999999998</v>
      </c>
      <c r="E69" s="62">
        <v>0.64846389999999998</v>
      </c>
      <c r="F69" s="109">
        <v>0.64846389999999998</v>
      </c>
      <c r="G69" s="156"/>
    </row>
    <row r="70" spans="1:7" s="14" customFormat="1" ht="409.5" customHeight="1" thickBot="1" x14ac:dyDescent="0.3">
      <c r="A70" s="154"/>
      <c r="B70" s="117"/>
      <c r="C70" s="61" t="s">
        <v>14</v>
      </c>
      <c r="D70" s="62">
        <v>0.16293062999999999</v>
      </c>
      <c r="E70" s="62">
        <v>0.16293062999999999</v>
      </c>
      <c r="F70" s="109">
        <v>0.16293062999999999</v>
      </c>
      <c r="G70" s="157"/>
    </row>
    <row r="71" spans="1:7" s="14" customFormat="1" ht="21" customHeight="1" thickBot="1" x14ac:dyDescent="0.3">
      <c r="A71" s="146" t="s">
        <v>43</v>
      </c>
      <c r="B71" s="146"/>
      <c r="C71" s="146"/>
      <c r="D71" s="146"/>
      <c r="E71" s="146"/>
      <c r="F71" s="146"/>
      <c r="G71" s="146"/>
    </row>
    <row r="72" spans="1:7" s="14" customFormat="1" ht="19.5" x14ac:dyDescent="0.25">
      <c r="A72" s="64"/>
      <c r="B72" s="65" t="s">
        <v>19</v>
      </c>
      <c r="C72" s="137"/>
      <c r="D72" s="137"/>
      <c r="E72" s="137"/>
      <c r="F72" s="137"/>
      <c r="G72" s="137"/>
    </row>
    <row r="73" spans="1:7" s="14" customFormat="1" ht="22.5" customHeight="1" x14ac:dyDescent="0.25">
      <c r="A73" s="147" t="s">
        <v>20</v>
      </c>
      <c r="B73" s="148" t="s">
        <v>44</v>
      </c>
      <c r="C73" s="43" t="s">
        <v>21</v>
      </c>
      <c r="D73" s="42">
        <f>SUM(D74:D76)</f>
        <v>7.7700000000000005</v>
      </c>
      <c r="E73" s="42">
        <f>SUM(E74:E76)</f>
        <v>7.75</v>
      </c>
      <c r="F73" s="104">
        <f>SUM(F74:F76)</f>
        <v>7.75</v>
      </c>
      <c r="G73" s="132" t="s">
        <v>89</v>
      </c>
    </row>
    <row r="74" spans="1:7" s="14" customFormat="1" ht="19.5" x14ac:dyDescent="0.25">
      <c r="A74" s="147"/>
      <c r="B74" s="148"/>
      <c r="C74" s="61" t="s">
        <v>12</v>
      </c>
      <c r="D74" s="107">
        <v>6.11</v>
      </c>
      <c r="E74" s="109">
        <v>6.11</v>
      </c>
      <c r="F74" s="109">
        <v>6.11</v>
      </c>
      <c r="G74" s="132"/>
    </row>
    <row r="75" spans="1:7" s="14" customFormat="1" ht="19.5" x14ac:dyDescent="0.25">
      <c r="A75" s="147"/>
      <c r="B75" s="148"/>
      <c r="C75" s="61" t="s">
        <v>13</v>
      </c>
      <c r="D75" s="107">
        <v>1.07</v>
      </c>
      <c r="E75" s="109">
        <v>1.06</v>
      </c>
      <c r="F75" s="109">
        <v>1.06</v>
      </c>
      <c r="G75" s="132"/>
    </row>
    <row r="76" spans="1:7" s="14" customFormat="1" ht="91.7" customHeight="1" x14ac:dyDescent="0.25">
      <c r="A76" s="147"/>
      <c r="B76" s="148"/>
      <c r="C76" s="61" t="s">
        <v>14</v>
      </c>
      <c r="D76" s="107">
        <v>0.59</v>
      </c>
      <c r="E76" s="109">
        <v>0.57999999999999996</v>
      </c>
      <c r="F76" s="109">
        <v>0.57999999999999996</v>
      </c>
      <c r="G76" s="132"/>
    </row>
    <row r="77" spans="1:7" s="14" customFormat="1" ht="41.25" thickBot="1" x14ac:dyDescent="0.3">
      <c r="A77" s="139" t="str">
        <f>D64</f>
        <v>IV</v>
      </c>
      <c r="B77" s="53" t="s">
        <v>31</v>
      </c>
      <c r="C77" s="54" t="s">
        <v>11</v>
      </c>
      <c r="D77" s="55">
        <f>D78+D79+D80</f>
        <v>40.356125630000008</v>
      </c>
      <c r="E77" s="55">
        <f>E78+E79+E80</f>
        <v>40.336125629999998</v>
      </c>
      <c r="F77" s="55">
        <f>F78+F79+F80</f>
        <v>40.336125629999998</v>
      </c>
      <c r="G77" s="149"/>
    </row>
    <row r="78" spans="1:7" s="14" customFormat="1" ht="21" thickBot="1" x14ac:dyDescent="0.3">
      <c r="A78" s="139"/>
      <c r="B78" s="141" t="str">
        <f>E64</f>
        <v>ЖИЛЬЕ И ГОРОДСКАЯ СРЕДА</v>
      </c>
      <c r="C78" s="57" t="s">
        <v>12</v>
      </c>
      <c r="D78" s="63">
        <f t="shared" ref="D78:F80" si="6">D74+D68</f>
        <v>37.884731100000003</v>
      </c>
      <c r="E78" s="63">
        <f t="shared" si="6"/>
        <v>37.884731100000003</v>
      </c>
      <c r="F78" s="63">
        <f t="shared" si="6"/>
        <v>37.884731100000003</v>
      </c>
      <c r="G78" s="150"/>
    </row>
    <row r="79" spans="1:7" s="14" customFormat="1" ht="21" thickBot="1" x14ac:dyDescent="0.3">
      <c r="A79" s="139"/>
      <c r="B79" s="141"/>
      <c r="C79" s="57" t="s">
        <v>13</v>
      </c>
      <c r="D79" s="63">
        <f t="shared" si="6"/>
        <v>1.7184639000000002</v>
      </c>
      <c r="E79" s="63">
        <f t="shared" si="6"/>
        <v>1.7084638999999999</v>
      </c>
      <c r="F79" s="63">
        <f t="shared" si="6"/>
        <v>1.7084638999999999</v>
      </c>
      <c r="G79" s="150"/>
    </row>
    <row r="80" spans="1:7" s="14" customFormat="1" ht="21" thickBot="1" x14ac:dyDescent="0.3">
      <c r="A80" s="139"/>
      <c r="B80" s="141"/>
      <c r="C80" s="60" t="s">
        <v>14</v>
      </c>
      <c r="D80" s="63">
        <f t="shared" si="6"/>
        <v>0.75293062999999993</v>
      </c>
      <c r="E80" s="63">
        <f t="shared" si="6"/>
        <v>0.74293062999999993</v>
      </c>
      <c r="F80" s="63">
        <f t="shared" si="6"/>
        <v>0.74293062999999993</v>
      </c>
      <c r="G80" s="151"/>
    </row>
    <row r="81" spans="1:7" s="14" customFormat="1" ht="48.75" customHeight="1" thickBot="1" x14ac:dyDescent="0.3">
      <c r="A81" s="34"/>
      <c r="B81" s="35"/>
      <c r="C81" s="35"/>
      <c r="D81" s="36" t="s">
        <v>45</v>
      </c>
      <c r="E81" s="37" t="s">
        <v>46</v>
      </c>
      <c r="F81" s="38"/>
      <c r="G81" s="35"/>
    </row>
    <row r="82" spans="1:7" s="14" customFormat="1" ht="21" customHeight="1" x14ac:dyDescent="0.25">
      <c r="A82" s="146" t="s">
        <v>47</v>
      </c>
      <c r="B82" s="146"/>
      <c r="C82" s="146"/>
      <c r="D82" s="146"/>
      <c r="E82" s="146"/>
      <c r="F82" s="146"/>
      <c r="G82" s="146"/>
    </row>
    <row r="83" spans="1:7" s="14" customFormat="1" ht="19.5" x14ac:dyDescent="0.25">
      <c r="A83" s="39"/>
      <c r="B83" s="40" t="s">
        <v>19</v>
      </c>
      <c r="C83" s="137"/>
      <c r="D83" s="137"/>
      <c r="E83" s="137"/>
      <c r="F83" s="137"/>
      <c r="G83" s="137"/>
    </row>
    <row r="84" spans="1:7" s="14" customFormat="1" ht="22.5" customHeight="1" x14ac:dyDescent="0.25">
      <c r="A84" s="138" t="s">
        <v>20</v>
      </c>
      <c r="B84" s="117" t="s">
        <v>48</v>
      </c>
      <c r="C84" s="43" t="s">
        <v>21</v>
      </c>
      <c r="D84" s="42">
        <f>SUM(D85:D87)</f>
        <v>0.01</v>
      </c>
      <c r="E84" s="42">
        <f>SUM(E85:E87)</f>
        <v>0.01</v>
      </c>
      <c r="F84" s="67">
        <f>SUM(F85:F87)</f>
        <v>2.5000000000000001E-3</v>
      </c>
      <c r="G84" s="133" t="s">
        <v>49</v>
      </c>
    </row>
    <row r="85" spans="1:7" s="14" customFormat="1" ht="19.5" x14ac:dyDescent="0.25">
      <c r="A85" s="138"/>
      <c r="B85" s="117"/>
      <c r="C85" s="46" t="s">
        <v>12</v>
      </c>
      <c r="D85" s="62">
        <v>0</v>
      </c>
      <c r="E85" s="62">
        <v>0</v>
      </c>
      <c r="F85" s="62">
        <v>0</v>
      </c>
      <c r="G85" s="133"/>
    </row>
    <row r="86" spans="1:7" s="14" customFormat="1" ht="19.5" x14ac:dyDescent="0.25">
      <c r="A86" s="138"/>
      <c r="B86" s="117"/>
      <c r="C86" s="46" t="s">
        <v>13</v>
      </c>
      <c r="D86" s="62">
        <v>0</v>
      </c>
      <c r="E86" s="62">
        <v>0</v>
      </c>
      <c r="F86" s="62">
        <v>0</v>
      </c>
      <c r="G86" s="133"/>
    </row>
    <row r="87" spans="1:7" s="14" customFormat="1" ht="41.25" customHeight="1" x14ac:dyDescent="0.25">
      <c r="A87" s="138"/>
      <c r="B87" s="117"/>
      <c r="C87" s="46" t="s">
        <v>14</v>
      </c>
      <c r="D87" s="62">
        <v>0.01</v>
      </c>
      <c r="E87" s="62">
        <v>0.01</v>
      </c>
      <c r="F87" s="66">
        <v>2.5000000000000001E-3</v>
      </c>
      <c r="G87" s="133"/>
    </row>
    <row r="88" spans="1:7" s="14" customFormat="1" ht="40.5" x14ac:dyDescent="0.25">
      <c r="A88" s="139" t="str">
        <f>D81</f>
        <v>XI</v>
      </c>
      <c r="B88" s="53" t="s">
        <v>31</v>
      </c>
      <c r="C88" s="54" t="s">
        <v>11</v>
      </c>
      <c r="D88" s="55">
        <f>D89+D90+D91</f>
        <v>0.01</v>
      </c>
      <c r="E88" s="55">
        <f>E89+E90+E91</f>
        <v>0.01</v>
      </c>
      <c r="F88" s="68">
        <f>F89+F90+F91</f>
        <v>2.5000000000000001E-3</v>
      </c>
      <c r="G88" s="140"/>
    </row>
    <row r="89" spans="1:7" s="14" customFormat="1" x14ac:dyDescent="0.25">
      <c r="A89" s="139"/>
      <c r="B89" s="141" t="str">
        <f>E81</f>
        <v>МАЛОЕ И СРЕДНЕЕ ПРЕДПРИНИМАТЕЛЬСТВО</v>
      </c>
      <c r="C89" s="57" t="s">
        <v>12</v>
      </c>
      <c r="D89" s="63">
        <f>D85</f>
        <v>0</v>
      </c>
      <c r="E89" s="63">
        <f t="shared" ref="E89:F89" si="7">E85</f>
        <v>0</v>
      </c>
      <c r="F89" s="63">
        <f t="shared" si="7"/>
        <v>0</v>
      </c>
      <c r="G89" s="140"/>
    </row>
    <row r="90" spans="1:7" s="14" customFormat="1" x14ac:dyDescent="0.25">
      <c r="A90" s="139"/>
      <c r="B90" s="141"/>
      <c r="C90" s="57" t="s">
        <v>13</v>
      </c>
      <c r="D90" s="63">
        <f t="shared" ref="D90:F91" si="8">D86</f>
        <v>0</v>
      </c>
      <c r="E90" s="63">
        <f t="shared" si="8"/>
        <v>0</v>
      </c>
      <c r="F90" s="63">
        <f t="shared" si="8"/>
        <v>0</v>
      </c>
      <c r="G90" s="140"/>
    </row>
    <row r="91" spans="1:7" s="14" customFormat="1" x14ac:dyDescent="0.25">
      <c r="A91" s="139"/>
      <c r="B91" s="141"/>
      <c r="C91" s="60" t="s">
        <v>14</v>
      </c>
      <c r="D91" s="63">
        <f t="shared" si="8"/>
        <v>0.01</v>
      </c>
      <c r="E91" s="63">
        <f t="shared" si="8"/>
        <v>0.01</v>
      </c>
      <c r="F91" s="63">
        <f t="shared" si="8"/>
        <v>2.5000000000000001E-3</v>
      </c>
      <c r="G91" s="140"/>
    </row>
    <row r="92" spans="1:7" ht="49.5" customHeight="1" x14ac:dyDescent="0.25">
      <c r="A92" s="142" t="s">
        <v>50</v>
      </c>
      <c r="B92" s="142"/>
      <c r="C92" s="142"/>
      <c r="D92" s="142"/>
      <c r="E92" s="142"/>
      <c r="F92" s="142"/>
      <c r="G92" s="142"/>
    </row>
    <row r="93" spans="1:7" ht="7.5" customHeight="1" x14ac:dyDescent="0.25">
      <c r="A93" s="69"/>
      <c r="B93" s="70"/>
      <c r="C93" s="70"/>
      <c r="D93" s="70"/>
      <c r="E93" s="70"/>
      <c r="F93" s="70"/>
      <c r="G93" s="70"/>
    </row>
    <row r="94" spans="1:7" s="72" customFormat="1" ht="22.5" customHeight="1" x14ac:dyDescent="0.3">
      <c r="A94" s="143"/>
      <c r="B94" s="144" t="s">
        <v>51</v>
      </c>
      <c r="C94" s="71" t="s">
        <v>11</v>
      </c>
      <c r="D94" s="26">
        <f>SUM(D95:D97)</f>
        <v>385.54526185999998</v>
      </c>
      <c r="E94" s="26">
        <f>SUM(E95:E97)</f>
        <v>384.30758714000001</v>
      </c>
      <c r="F94" s="26">
        <f>SUM(F95:F97)</f>
        <v>347.14050784</v>
      </c>
      <c r="G94" s="145"/>
    </row>
    <row r="95" spans="1:7" s="72" customFormat="1" ht="22.5" customHeight="1" x14ac:dyDescent="0.3">
      <c r="A95" s="143"/>
      <c r="B95" s="144"/>
      <c r="C95" s="28" t="s">
        <v>12</v>
      </c>
      <c r="D95" s="30">
        <f>D100+D105+D109+D113+D119+D123+D129+D133+D142+D137</f>
        <v>0</v>
      </c>
      <c r="E95" s="86">
        <f t="shared" ref="E95:F95" si="9">E100+E105+E109+E113+E119+E123+E129+E133+E142+E137</f>
        <v>0</v>
      </c>
      <c r="F95" s="86">
        <f t="shared" si="9"/>
        <v>0</v>
      </c>
      <c r="G95" s="145"/>
    </row>
    <row r="96" spans="1:7" s="72" customFormat="1" ht="22.5" customHeight="1" x14ac:dyDescent="0.3">
      <c r="A96" s="143"/>
      <c r="B96" s="144"/>
      <c r="C96" s="28" t="s">
        <v>13</v>
      </c>
      <c r="D96" s="86">
        <f t="shared" ref="D96:F97" si="10">D101+D106+D110+D114+D120+D124+D130+D134+D143+D138</f>
        <v>377.00076999999999</v>
      </c>
      <c r="E96" s="86">
        <f t="shared" si="10"/>
        <v>375.78234952000003</v>
      </c>
      <c r="F96" s="86">
        <f t="shared" si="10"/>
        <v>338.93914947000002</v>
      </c>
      <c r="G96" s="145"/>
    </row>
    <row r="97" spans="1:11" s="72" customFormat="1" ht="22.5" customHeight="1" x14ac:dyDescent="0.3">
      <c r="A97" s="143"/>
      <c r="B97" s="144"/>
      <c r="C97" s="31" t="s">
        <v>14</v>
      </c>
      <c r="D97" s="86">
        <f t="shared" si="10"/>
        <v>8.5444918599999991</v>
      </c>
      <c r="E97" s="86">
        <f t="shared" si="10"/>
        <v>8.5252376200000004</v>
      </c>
      <c r="F97" s="86">
        <f t="shared" si="10"/>
        <v>8.2013583699999995</v>
      </c>
      <c r="G97" s="145"/>
    </row>
    <row r="98" spans="1:11" ht="29.25" thickBot="1" x14ac:dyDescent="0.5">
      <c r="A98" s="73">
        <v>1</v>
      </c>
      <c r="B98" s="134" t="s">
        <v>52</v>
      </c>
      <c r="C98" s="134"/>
      <c r="D98" s="134"/>
      <c r="E98" s="134"/>
      <c r="F98" s="134"/>
      <c r="G98" s="134"/>
      <c r="K98" s="74"/>
    </row>
    <row r="99" spans="1:11" ht="21.75" customHeight="1" thickBot="1" x14ac:dyDescent="0.3">
      <c r="A99" s="135" t="s">
        <v>53</v>
      </c>
      <c r="B99" s="117" t="s">
        <v>54</v>
      </c>
      <c r="C99" s="43" t="s">
        <v>21</v>
      </c>
      <c r="D99" s="42">
        <f>SUM(D100:D102)</f>
        <v>4.33</v>
      </c>
      <c r="E99" s="42">
        <f>SUM(E100:E102)</f>
        <v>4.33</v>
      </c>
      <c r="F99" s="42">
        <f>SUM(F100:F102)</f>
        <v>4.33</v>
      </c>
      <c r="G99" s="136" t="s">
        <v>83</v>
      </c>
    </row>
    <row r="100" spans="1:11" ht="18.75" customHeight="1" thickBot="1" x14ac:dyDescent="0.3">
      <c r="A100" s="135"/>
      <c r="B100" s="117"/>
      <c r="C100" s="46" t="s">
        <v>12</v>
      </c>
      <c r="D100" s="62">
        <v>0</v>
      </c>
      <c r="E100" s="62">
        <v>0</v>
      </c>
      <c r="F100" s="62">
        <v>0</v>
      </c>
      <c r="G100" s="136"/>
    </row>
    <row r="101" spans="1:11" ht="18.75" customHeight="1" thickBot="1" x14ac:dyDescent="0.3">
      <c r="A101" s="135"/>
      <c r="B101" s="117"/>
      <c r="C101" s="46" t="s">
        <v>13</v>
      </c>
      <c r="D101" s="93">
        <v>4.2</v>
      </c>
      <c r="E101" s="92">
        <v>4.2</v>
      </c>
      <c r="F101" s="109">
        <v>4.2</v>
      </c>
      <c r="G101" s="136"/>
    </row>
    <row r="102" spans="1:11" ht="39.75" customHeight="1" x14ac:dyDescent="0.25">
      <c r="A102" s="135"/>
      <c r="B102" s="117"/>
      <c r="C102" s="46" t="s">
        <v>14</v>
      </c>
      <c r="D102" s="93">
        <v>0.13</v>
      </c>
      <c r="E102" s="92">
        <v>0.13</v>
      </c>
      <c r="F102" s="109">
        <v>0.13</v>
      </c>
      <c r="G102" s="136"/>
    </row>
    <row r="103" spans="1:11" x14ac:dyDescent="0.3">
      <c r="A103" s="75">
        <v>2</v>
      </c>
      <c r="B103" s="115" t="s">
        <v>55</v>
      </c>
      <c r="C103" s="115"/>
      <c r="D103" s="115"/>
      <c r="E103" s="115"/>
      <c r="F103" s="115"/>
      <c r="G103" s="115"/>
    </row>
    <row r="104" spans="1:11" ht="22.5" customHeight="1" x14ac:dyDescent="0.25">
      <c r="A104" s="114" t="s">
        <v>56</v>
      </c>
      <c r="B104" s="117" t="s">
        <v>57</v>
      </c>
      <c r="C104" s="43" t="s">
        <v>21</v>
      </c>
      <c r="D104" s="42">
        <f>D105+D106+D107</f>
        <v>17.402200000000001</v>
      </c>
      <c r="E104" s="42">
        <f>E105+E106+E107</f>
        <v>17.399999999999999</v>
      </c>
      <c r="F104" s="42">
        <f>SUM(F105:F107)</f>
        <v>17.404202910000002</v>
      </c>
      <c r="G104" s="132" t="s">
        <v>88</v>
      </c>
    </row>
    <row r="105" spans="1:11" ht="19.5" x14ac:dyDescent="0.25">
      <c r="A105" s="114"/>
      <c r="B105" s="117"/>
      <c r="C105" s="61" t="s">
        <v>12</v>
      </c>
      <c r="D105" s="62">
        <v>0</v>
      </c>
      <c r="E105" s="62">
        <v>0</v>
      </c>
      <c r="F105" s="62">
        <v>0</v>
      </c>
      <c r="G105" s="132"/>
    </row>
    <row r="106" spans="1:11" ht="19.5" x14ac:dyDescent="0.25">
      <c r="A106" s="114"/>
      <c r="B106" s="117"/>
      <c r="C106" s="61" t="s">
        <v>13</v>
      </c>
      <c r="D106" s="62">
        <v>16.88</v>
      </c>
      <c r="E106" s="62">
        <v>16.88</v>
      </c>
      <c r="F106" s="109">
        <v>16.882076820000002</v>
      </c>
      <c r="G106" s="132"/>
    </row>
    <row r="107" spans="1:11" ht="114.75" customHeight="1" x14ac:dyDescent="0.25">
      <c r="A107" s="114"/>
      <c r="B107" s="117"/>
      <c r="C107" s="61" t="s">
        <v>14</v>
      </c>
      <c r="D107" s="62">
        <v>0.5222</v>
      </c>
      <c r="E107" s="62">
        <v>0.52</v>
      </c>
      <c r="F107" s="109">
        <v>0.52212608999999999</v>
      </c>
      <c r="G107" s="132"/>
    </row>
    <row r="108" spans="1:11" ht="22.5" customHeight="1" x14ac:dyDescent="0.25">
      <c r="A108" s="131" t="s">
        <v>35</v>
      </c>
      <c r="B108" s="117" t="s">
        <v>58</v>
      </c>
      <c r="C108" s="43" t="s">
        <v>21</v>
      </c>
      <c r="D108" s="42">
        <f>SUM(D109:D111)</f>
        <v>10.959999999999999</v>
      </c>
      <c r="E108" s="42">
        <f>SUM(E109:E111)</f>
        <v>10.959999999999999</v>
      </c>
      <c r="F108" s="42">
        <f>SUM(F109:F111)</f>
        <v>10.959999999999999</v>
      </c>
      <c r="G108" s="133" t="s">
        <v>90</v>
      </c>
    </row>
    <row r="109" spans="1:11" ht="19.5" x14ac:dyDescent="0.25">
      <c r="A109" s="131"/>
      <c r="B109" s="117"/>
      <c r="C109" s="61" t="s">
        <v>12</v>
      </c>
      <c r="D109" s="62">
        <v>0</v>
      </c>
      <c r="E109" s="62">
        <v>0</v>
      </c>
      <c r="F109" s="62">
        <v>0</v>
      </c>
      <c r="G109" s="133"/>
    </row>
    <row r="110" spans="1:11" ht="19.5" x14ac:dyDescent="0.25">
      <c r="A110" s="131"/>
      <c r="B110" s="117"/>
      <c r="C110" s="61" t="s">
        <v>13</v>
      </c>
      <c r="D110" s="62">
        <v>10.87</v>
      </c>
      <c r="E110" s="62">
        <v>10.87</v>
      </c>
      <c r="F110" s="107">
        <v>10.87</v>
      </c>
      <c r="G110" s="133"/>
    </row>
    <row r="111" spans="1:11" ht="26.25" customHeight="1" x14ac:dyDescent="0.25">
      <c r="A111" s="131"/>
      <c r="B111" s="117"/>
      <c r="C111" s="61" t="s">
        <v>14</v>
      </c>
      <c r="D111" s="62">
        <v>0.09</v>
      </c>
      <c r="E111" s="62">
        <v>0.09</v>
      </c>
      <c r="F111" s="107">
        <v>0.09</v>
      </c>
      <c r="G111" s="133"/>
    </row>
    <row r="112" spans="1:11" ht="44.85" customHeight="1" x14ac:dyDescent="0.25">
      <c r="A112" s="131" t="s">
        <v>75</v>
      </c>
      <c r="B112" s="117" t="s">
        <v>60</v>
      </c>
      <c r="C112" s="43" t="s">
        <v>21</v>
      </c>
      <c r="D112" s="42">
        <f>D113+D114+D115</f>
        <v>9.09</v>
      </c>
      <c r="E112" s="42">
        <f>E113+E114+E115</f>
        <v>7.9630000000000001</v>
      </c>
      <c r="F112" s="42">
        <f>F113+F114+F115</f>
        <v>5.5630000000000006</v>
      </c>
      <c r="G112" s="132" t="s">
        <v>91</v>
      </c>
    </row>
    <row r="113" spans="1:7" ht="47.85" customHeight="1" x14ac:dyDescent="0.25">
      <c r="A113" s="131"/>
      <c r="B113" s="117"/>
      <c r="C113" s="46" t="s">
        <v>12</v>
      </c>
      <c r="D113" s="62">
        <v>0</v>
      </c>
      <c r="E113" s="62">
        <v>0</v>
      </c>
      <c r="F113" s="62">
        <v>0</v>
      </c>
      <c r="G113" s="132"/>
    </row>
    <row r="114" spans="1:7" ht="19.5" customHeight="1" x14ac:dyDescent="0.25">
      <c r="A114" s="131"/>
      <c r="B114" s="117"/>
      <c r="C114" s="46" t="s">
        <v>13</v>
      </c>
      <c r="D114" s="62">
        <v>9</v>
      </c>
      <c r="E114" s="52">
        <v>7.883</v>
      </c>
      <c r="F114" s="105">
        <v>5.4880000000000004</v>
      </c>
      <c r="G114" s="132"/>
    </row>
    <row r="115" spans="1:7" ht="107.25" customHeight="1" x14ac:dyDescent="0.25">
      <c r="A115" s="131"/>
      <c r="B115" s="117"/>
      <c r="C115" s="46" t="s">
        <v>14</v>
      </c>
      <c r="D115" s="62">
        <v>0.09</v>
      </c>
      <c r="E115" s="52">
        <v>0.08</v>
      </c>
      <c r="F115" s="105">
        <v>7.4999999999999997E-2</v>
      </c>
      <c r="G115" s="132"/>
    </row>
    <row r="116" spans="1:7" ht="14.25" customHeight="1" x14ac:dyDescent="0.3">
      <c r="A116" s="76"/>
      <c r="B116" s="77"/>
      <c r="C116" s="78"/>
      <c r="D116" s="79"/>
      <c r="E116" s="79"/>
      <c r="F116" s="79"/>
      <c r="G116" s="79"/>
    </row>
    <row r="117" spans="1:7" s="14" customFormat="1" x14ac:dyDescent="0.3">
      <c r="A117" s="75">
        <v>4</v>
      </c>
      <c r="B117" s="115" t="s">
        <v>61</v>
      </c>
      <c r="C117" s="115"/>
      <c r="D117" s="115"/>
      <c r="E117" s="115"/>
      <c r="F117" s="115"/>
      <c r="G117" s="115"/>
    </row>
    <row r="118" spans="1:7" ht="34.35" customHeight="1" x14ac:dyDescent="0.25">
      <c r="A118" s="114" t="s">
        <v>62</v>
      </c>
      <c r="B118" s="117" t="s">
        <v>63</v>
      </c>
      <c r="C118" s="43" t="s">
        <v>21</v>
      </c>
      <c r="D118" s="42">
        <f>D120+D121</f>
        <v>51.546391749999998</v>
      </c>
      <c r="E118" s="42">
        <f>E120+E121</f>
        <v>51.546391749999998</v>
      </c>
      <c r="F118" s="42">
        <f>F120+F121</f>
        <v>51.546391749999998</v>
      </c>
      <c r="G118" s="133" t="s">
        <v>80</v>
      </c>
    </row>
    <row r="119" spans="1:7" ht="29.85" customHeight="1" x14ac:dyDescent="0.25">
      <c r="A119" s="114"/>
      <c r="B119" s="117"/>
      <c r="C119" s="61" t="s">
        <v>12</v>
      </c>
      <c r="D119" s="62"/>
      <c r="E119" s="62"/>
      <c r="F119" s="62"/>
      <c r="G119" s="133"/>
    </row>
    <row r="120" spans="1:7" ht="35.85" customHeight="1" x14ac:dyDescent="0.25">
      <c r="A120" s="114"/>
      <c r="B120" s="117"/>
      <c r="C120" s="61" t="s">
        <v>13</v>
      </c>
      <c r="D120" s="62">
        <v>50</v>
      </c>
      <c r="E120" s="99">
        <v>50</v>
      </c>
      <c r="F120" s="103">
        <f>17.56359358+11.18651723+6.15236475+3.8007281+2.26495728+9.03183906</f>
        <v>50</v>
      </c>
      <c r="G120" s="133"/>
    </row>
    <row r="121" spans="1:7" ht="36" customHeight="1" x14ac:dyDescent="0.25">
      <c r="A121" s="114"/>
      <c r="B121" s="117"/>
      <c r="C121" s="61" t="s">
        <v>14</v>
      </c>
      <c r="D121" s="62">
        <v>1.54639175</v>
      </c>
      <c r="E121" s="99">
        <v>1.54639175</v>
      </c>
      <c r="F121" s="103">
        <f>0.0083363+0.46503842+0.05037784+0.01945136+0.345974756+0.19027932+0.11754829+0.07005022+0.26458844+0.014746804</f>
        <v>1.54639175</v>
      </c>
      <c r="G121" s="133"/>
    </row>
    <row r="122" spans="1:7" ht="22.5" customHeight="1" x14ac:dyDescent="0.25">
      <c r="A122" s="114" t="s">
        <v>64</v>
      </c>
      <c r="B122" s="117" t="s">
        <v>65</v>
      </c>
      <c r="C122" s="43" t="s">
        <v>21</v>
      </c>
      <c r="D122" s="42">
        <f>D124+D125</f>
        <v>15.46391753</v>
      </c>
      <c r="E122" s="42">
        <f>E124+E125</f>
        <v>15.46</v>
      </c>
      <c r="F122" s="42">
        <f>F124+F125</f>
        <v>15.463917560000001</v>
      </c>
      <c r="G122" s="133" t="s">
        <v>81</v>
      </c>
    </row>
    <row r="123" spans="1:7" ht="19.5" x14ac:dyDescent="0.25">
      <c r="A123" s="114"/>
      <c r="B123" s="117"/>
      <c r="C123" s="61" t="s">
        <v>12</v>
      </c>
      <c r="D123" s="62"/>
      <c r="E123" s="62"/>
      <c r="F123" s="62"/>
      <c r="G123" s="133"/>
    </row>
    <row r="124" spans="1:7" ht="38.85" customHeight="1" x14ac:dyDescent="0.25">
      <c r="A124" s="114"/>
      <c r="B124" s="117"/>
      <c r="C124" s="61" t="s">
        <v>13</v>
      </c>
      <c r="D124" s="62">
        <v>15</v>
      </c>
      <c r="E124" s="62">
        <v>15</v>
      </c>
      <c r="F124" s="107">
        <f>4.46059695+0.61333406+1.4311128+2.69228718+1.66746654+4.1352025</f>
        <v>15.000000030000001</v>
      </c>
      <c r="G124" s="133"/>
    </row>
    <row r="125" spans="1:7" ht="63.75" customHeight="1" x14ac:dyDescent="0.25">
      <c r="A125" s="114"/>
      <c r="B125" s="117"/>
      <c r="C125" s="61" t="s">
        <v>14</v>
      </c>
      <c r="D125" s="62">
        <v>0.46391753000000002</v>
      </c>
      <c r="E125" s="62">
        <v>0.46</v>
      </c>
      <c r="F125" s="107">
        <f>0.13795661+0.01896909+0.08326661+0.04426123+0.05157113+0.12789286</f>
        <v>0.46391753000000002</v>
      </c>
      <c r="G125" s="133"/>
    </row>
    <row r="126" spans="1:7" ht="24.75" customHeight="1" x14ac:dyDescent="0.3">
      <c r="A126" s="76" t="s">
        <v>66</v>
      </c>
      <c r="B126" s="77"/>
      <c r="C126" s="78"/>
      <c r="D126" s="79"/>
      <c r="E126" s="79"/>
      <c r="F126" s="79"/>
      <c r="G126" s="79"/>
    </row>
    <row r="127" spans="1:7" x14ac:dyDescent="0.3">
      <c r="A127" s="75">
        <v>5</v>
      </c>
      <c r="B127" s="115" t="s">
        <v>67</v>
      </c>
      <c r="C127" s="115"/>
      <c r="D127" s="115"/>
      <c r="E127" s="115"/>
      <c r="F127" s="115"/>
      <c r="G127" s="115"/>
    </row>
    <row r="128" spans="1:7" s="72" customFormat="1" ht="19.5" customHeight="1" x14ac:dyDescent="0.3">
      <c r="A128" s="116" t="s">
        <v>76</v>
      </c>
      <c r="B128" s="117" t="s">
        <v>68</v>
      </c>
      <c r="C128" s="80" t="s">
        <v>21</v>
      </c>
      <c r="D128" s="104">
        <f>SUM(D129:D131)</f>
        <v>86.95</v>
      </c>
      <c r="E128" s="42">
        <f>SUM(E129:E131)</f>
        <v>86.95</v>
      </c>
      <c r="F128" s="42">
        <f>SUM(F129:F131)</f>
        <v>61.779999999999994</v>
      </c>
      <c r="G128" s="118" t="s">
        <v>94</v>
      </c>
    </row>
    <row r="129" spans="1:8" s="72" customFormat="1" ht="21" customHeight="1" x14ac:dyDescent="0.3">
      <c r="A129" s="116"/>
      <c r="B129" s="117"/>
      <c r="C129" s="46" t="s">
        <v>12</v>
      </c>
      <c r="D129" s="109">
        <v>0</v>
      </c>
      <c r="E129" s="109">
        <v>0</v>
      </c>
      <c r="F129" s="109">
        <v>0</v>
      </c>
      <c r="G129" s="119"/>
    </row>
    <row r="130" spans="1:8" s="72" customFormat="1" ht="21" customHeight="1" x14ac:dyDescent="0.3">
      <c r="A130" s="116"/>
      <c r="B130" s="117"/>
      <c r="C130" s="46" t="s">
        <v>13</v>
      </c>
      <c r="D130" s="109">
        <v>86.08</v>
      </c>
      <c r="E130" s="109">
        <v>86.08</v>
      </c>
      <c r="F130" s="109">
        <v>61.16</v>
      </c>
      <c r="G130" s="119"/>
    </row>
    <row r="131" spans="1:8" ht="209.25" customHeight="1" x14ac:dyDescent="0.25">
      <c r="A131" s="116"/>
      <c r="B131" s="117"/>
      <c r="C131" s="46" t="s">
        <v>14</v>
      </c>
      <c r="D131" s="109">
        <v>0.87</v>
      </c>
      <c r="E131" s="109">
        <v>0.87</v>
      </c>
      <c r="F131" s="109">
        <v>0.62</v>
      </c>
      <c r="G131" s="120"/>
    </row>
    <row r="132" spans="1:8" s="72" customFormat="1" ht="22.5" customHeight="1" x14ac:dyDescent="0.3">
      <c r="A132" s="116" t="s">
        <v>77</v>
      </c>
      <c r="B132" s="117" t="s">
        <v>69</v>
      </c>
      <c r="C132" s="80" t="s">
        <v>21</v>
      </c>
      <c r="D132" s="42">
        <f>SUM(D133:D135)</f>
        <v>17.666752580000001</v>
      </c>
      <c r="E132" s="42">
        <f>SUM(E133:E135)</f>
        <v>17.562195389999999</v>
      </c>
      <c r="F132" s="42">
        <f>SUM(F133:F135)</f>
        <v>15.519282309999999</v>
      </c>
      <c r="G132" s="176" t="s">
        <v>97</v>
      </c>
    </row>
    <row r="133" spans="1:8" s="72" customFormat="1" ht="21" customHeight="1" x14ac:dyDescent="0.3">
      <c r="A133" s="116"/>
      <c r="B133" s="117"/>
      <c r="C133" s="46" t="s">
        <v>12</v>
      </c>
      <c r="D133" s="52">
        <v>0</v>
      </c>
      <c r="E133" s="62">
        <v>0</v>
      </c>
      <c r="F133" s="62">
        <v>0</v>
      </c>
      <c r="G133" s="176"/>
    </row>
    <row r="134" spans="1:8" s="72" customFormat="1" ht="21" customHeight="1" x14ac:dyDescent="0.3">
      <c r="A134" s="116"/>
      <c r="B134" s="117"/>
      <c r="C134" s="46" t="s">
        <v>13</v>
      </c>
      <c r="D134" s="106">
        <v>17.136749999999999</v>
      </c>
      <c r="E134" s="107">
        <v>17.035329520000001</v>
      </c>
      <c r="F134" s="107">
        <v>14.99241644</v>
      </c>
      <c r="G134" s="176"/>
    </row>
    <row r="135" spans="1:8" ht="64.5" customHeight="1" x14ac:dyDescent="0.3">
      <c r="A135" s="116"/>
      <c r="B135" s="117"/>
      <c r="C135" s="46" t="s">
        <v>14</v>
      </c>
      <c r="D135" s="107">
        <v>0.53000258</v>
      </c>
      <c r="E135" s="100">
        <v>0.52686586999999996</v>
      </c>
      <c r="F135" s="100">
        <v>0.52686586999999996</v>
      </c>
      <c r="G135" s="176"/>
    </row>
    <row r="136" spans="1:8" s="90" customFormat="1" ht="32.25" customHeight="1" x14ac:dyDescent="0.25">
      <c r="A136" s="116" t="s">
        <v>78</v>
      </c>
      <c r="B136" s="125" t="s">
        <v>74</v>
      </c>
      <c r="C136" s="87" t="s">
        <v>21</v>
      </c>
      <c r="D136" s="109">
        <f>SUM(D137:D139)</f>
        <v>43.07</v>
      </c>
      <c r="E136" s="109">
        <f>SUM(E137:E139)</f>
        <v>43.07</v>
      </c>
      <c r="F136" s="109">
        <f>SUM(F137:F139)</f>
        <v>35.50771331</v>
      </c>
      <c r="G136" s="118" t="s">
        <v>95</v>
      </c>
      <c r="H136" s="89"/>
    </row>
    <row r="137" spans="1:8" s="90" customFormat="1" ht="32.25" customHeight="1" x14ac:dyDescent="0.25">
      <c r="A137" s="116"/>
      <c r="B137" s="126"/>
      <c r="C137" s="88" t="s">
        <v>12</v>
      </c>
      <c r="D137" s="109">
        <v>0</v>
      </c>
      <c r="E137" s="109">
        <v>0</v>
      </c>
      <c r="F137" s="109">
        <v>0</v>
      </c>
      <c r="G137" s="119"/>
      <c r="H137" s="89"/>
    </row>
    <row r="138" spans="1:8" s="90" customFormat="1" ht="32.25" customHeight="1" x14ac:dyDescent="0.25">
      <c r="A138" s="116"/>
      <c r="B138" s="126"/>
      <c r="C138" s="88" t="s">
        <v>13</v>
      </c>
      <c r="D138" s="109">
        <v>42.64</v>
      </c>
      <c r="E138" s="109">
        <v>42.64</v>
      </c>
      <c r="F138" s="109">
        <v>35.152636180000002</v>
      </c>
      <c r="G138" s="119"/>
      <c r="H138" s="89"/>
    </row>
    <row r="139" spans="1:8" s="90" customFormat="1" ht="249.75" customHeight="1" x14ac:dyDescent="0.25">
      <c r="A139" s="116"/>
      <c r="B139" s="127"/>
      <c r="C139" s="88" t="s">
        <v>14</v>
      </c>
      <c r="D139" s="109">
        <v>0.43</v>
      </c>
      <c r="E139" s="109">
        <v>0.43</v>
      </c>
      <c r="F139" s="109">
        <v>0.35507713000000002</v>
      </c>
      <c r="G139" s="120"/>
      <c r="H139" s="89"/>
    </row>
    <row r="140" spans="1:8" ht="24.75" customHeight="1" x14ac:dyDescent="0.25">
      <c r="A140" s="91">
        <v>6</v>
      </c>
      <c r="B140" s="121" t="s">
        <v>70</v>
      </c>
      <c r="C140" s="121"/>
      <c r="D140" s="121"/>
      <c r="E140" s="121"/>
      <c r="F140" s="121"/>
      <c r="G140" s="121"/>
    </row>
    <row r="141" spans="1:8" ht="22.5" customHeight="1" x14ac:dyDescent="0.25">
      <c r="A141" s="128" t="s">
        <v>79</v>
      </c>
      <c r="B141" s="117" t="s">
        <v>71</v>
      </c>
      <c r="C141" s="43" t="s">
        <v>21</v>
      </c>
      <c r="D141" s="51">
        <f>D142+D143+D144</f>
        <v>129.066</v>
      </c>
      <c r="E141" s="51">
        <f>E142+E143+E144</f>
        <v>129.066</v>
      </c>
      <c r="F141" s="51">
        <f>F142+F143+F144</f>
        <v>129.066</v>
      </c>
      <c r="G141" s="122" t="s">
        <v>93</v>
      </c>
    </row>
    <row r="142" spans="1:8" ht="19.5" customHeight="1" x14ac:dyDescent="0.25">
      <c r="A142" s="129"/>
      <c r="B142" s="117"/>
      <c r="C142" s="61" t="s">
        <v>12</v>
      </c>
      <c r="D142" s="62">
        <v>0</v>
      </c>
      <c r="E142" s="62">
        <v>0</v>
      </c>
      <c r="F142" s="62">
        <v>0</v>
      </c>
      <c r="G142" s="123"/>
    </row>
    <row r="143" spans="1:8" ht="19.5" customHeight="1" x14ac:dyDescent="0.25">
      <c r="A143" s="129"/>
      <c r="B143" s="117"/>
      <c r="C143" s="61" t="s">
        <v>13</v>
      </c>
      <c r="D143" s="52">
        <v>125.19401999999999</v>
      </c>
      <c r="E143" s="106">
        <v>125.19401999999999</v>
      </c>
      <c r="F143" s="106">
        <v>125.19401999999999</v>
      </c>
      <c r="G143" s="123"/>
    </row>
    <row r="144" spans="1:8" ht="349.5" customHeight="1" x14ac:dyDescent="0.25">
      <c r="A144" s="130"/>
      <c r="B144" s="117"/>
      <c r="C144" s="61" t="s">
        <v>14</v>
      </c>
      <c r="D144" s="52">
        <v>3.8719800000000002</v>
      </c>
      <c r="E144" s="106">
        <v>3.8719800000000002</v>
      </c>
      <c r="F144" s="106">
        <v>3.8719800000000002</v>
      </c>
      <c r="G144" s="124"/>
    </row>
    <row r="145" spans="1:1" x14ac:dyDescent="0.3">
      <c r="A145" s="114" t="s">
        <v>59</v>
      </c>
    </row>
    <row r="146" spans="1:1" x14ac:dyDescent="0.3">
      <c r="A146" s="114"/>
    </row>
    <row r="147" spans="1:1" x14ac:dyDescent="0.3">
      <c r="A147" s="114"/>
    </row>
    <row r="148" spans="1:1" x14ac:dyDescent="0.3">
      <c r="A148" s="114"/>
    </row>
  </sheetData>
  <mergeCells count="107">
    <mergeCell ref="A16:G16"/>
    <mergeCell ref="C17:G17"/>
    <mergeCell ref="A18:A21"/>
    <mergeCell ref="B18:B21"/>
    <mergeCell ref="G18:G21"/>
    <mergeCell ref="A34:A37"/>
    <mergeCell ref="B34:B37"/>
    <mergeCell ref="G34:G37"/>
    <mergeCell ref="A38:A41"/>
    <mergeCell ref="B38:B41"/>
    <mergeCell ref="G38:G41"/>
    <mergeCell ref="A2:G2"/>
    <mergeCell ref="D3:F3"/>
    <mergeCell ref="G3:G4"/>
    <mergeCell ref="A5:A8"/>
    <mergeCell ref="B5:B8"/>
    <mergeCell ref="G5:G8"/>
    <mergeCell ref="A10:A13"/>
    <mergeCell ref="B10:B13"/>
    <mergeCell ref="G10:G13"/>
    <mergeCell ref="C43:G43"/>
    <mergeCell ref="A22:A25"/>
    <mergeCell ref="B22:B25"/>
    <mergeCell ref="G22:G25"/>
    <mergeCell ref="A26:A29"/>
    <mergeCell ref="B26:B29"/>
    <mergeCell ref="G26:G29"/>
    <mergeCell ref="A30:A33"/>
    <mergeCell ref="B30:B33"/>
    <mergeCell ref="G30:G33"/>
    <mergeCell ref="A42:G42"/>
    <mergeCell ref="A44:A47"/>
    <mergeCell ref="B44:B47"/>
    <mergeCell ref="G44:G47"/>
    <mergeCell ref="A48:A51"/>
    <mergeCell ref="G48:G51"/>
    <mergeCell ref="B49:B51"/>
    <mergeCell ref="A53:G53"/>
    <mergeCell ref="A54:G54"/>
    <mergeCell ref="C55:G55"/>
    <mergeCell ref="A56:A59"/>
    <mergeCell ref="B56:B59"/>
    <mergeCell ref="A60:A63"/>
    <mergeCell ref="G60:G63"/>
    <mergeCell ref="B61:B63"/>
    <mergeCell ref="A65:G65"/>
    <mergeCell ref="C66:G66"/>
    <mergeCell ref="A67:A70"/>
    <mergeCell ref="B67:B70"/>
    <mergeCell ref="G67:G70"/>
    <mergeCell ref="G56:G59"/>
    <mergeCell ref="A71:G71"/>
    <mergeCell ref="C72:G72"/>
    <mergeCell ref="A73:A76"/>
    <mergeCell ref="B73:B76"/>
    <mergeCell ref="G73:G76"/>
    <mergeCell ref="A77:A80"/>
    <mergeCell ref="G77:G80"/>
    <mergeCell ref="B78:B80"/>
    <mergeCell ref="A82:G82"/>
    <mergeCell ref="C83:G83"/>
    <mergeCell ref="A84:A87"/>
    <mergeCell ref="B84:B87"/>
    <mergeCell ref="G84:G87"/>
    <mergeCell ref="A88:A91"/>
    <mergeCell ref="G88:G91"/>
    <mergeCell ref="B89:B91"/>
    <mergeCell ref="A92:G92"/>
    <mergeCell ref="A94:A97"/>
    <mergeCell ref="B94:B97"/>
    <mergeCell ref="G94:G97"/>
    <mergeCell ref="B98:G98"/>
    <mergeCell ref="A99:A102"/>
    <mergeCell ref="B99:B102"/>
    <mergeCell ref="B103:G103"/>
    <mergeCell ref="A104:A107"/>
    <mergeCell ref="B104:B107"/>
    <mergeCell ref="G104:G107"/>
    <mergeCell ref="A108:A111"/>
    <mergeCell ref="B108:B111"/>
    <mergeCell ref="G108:G111"/>
    <mergeCell ref="G99:G102"/>
    <mergeCell ref="A112:A115"/>
    <mergeCell ref="B112:B115"/>
    <mergeCell ref="G112:G115"/>
    <mergeCell ref="B117:G117"/>
    <mergeCell ref="A118:A121"/>
    <mergeCell ref="B118:B121"/>
    <mergeCell ref="G118:G121"/>
    <mergeCell ref="A122:A125"/>
    <mergeCell ref="B122:B125"/>
    <mergeCell ref="G122:G125"/>
    <mergeCell ref="A145:A148"/>
    <mergeCell ref="B127:G127"/>
    <mergeCell ref="A128:A131"/>
    <mergeCell ref="B128:B131"/>
    <mergeCell ref="G128:G131"/>
    <mergeCell ref="A132:A135"/>
    <mergeCell ref="B132:B135"/>
    <mergeCell ref="G132:G135"/>
    <mergeCell ref="B140:G140"/>
    <mergeCell ref="B141:B144"/>
    <mergeCell ref="G141:G144"/>
    <mergeCell ref="B136:B139"/>
    <mergeCell ref="G136:G139"/>
    <mergeCell ref="A136:A139"/>
    <mergeCell ref="A141:A144"/>
  </mergeCells>
  <pageMargins left="0.196527777777778" right="0.196527777777778" top="0.196527777777778" bottom="0.196527777777778" header="0.51180555555555496" footer="0.51180555555555496"/>
  <pageSetup paperSize="9" scale="3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2022-10-03T01:26:30Z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