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erasimova_ZN\Desktop\"/>
    </mc:Choice>
  </mc:AlternateContent>
  <bookViews>
    <workbookView xWindow="0" yWindow="0" windowWidth="25200" windowHeight="11856" tabRatio="775"/>
  </bookViews>
  <sheets>
    <sheet name="Здравоохранение" sheetId="9" r:id="rId1"/>
    <sheet name="Образование" sheetId="10" r:id="rId2"/>
    <sheet name="Демография" sheetId="19" r:id="rId3"/>
    <sheet name="Культура" sheetId="16" r:id="rId4"/>
    <sheet name="Жилье и горсреда" sheetId="11" r:id="rId5"/>
    <sheet name="Экология" sheetId="12" r:id="rId6"/>
    <sheet name="Цифровая экономика" sheetId="15" r:id="rId7"/>
    <sheet name="МСП" sheetId="17" r:id="rId8"/>
  </sheets>
  <definedNames>
    <definedName name="_xlnm.Print_Titles" localSheetId="7">МСП!$2:$3</definedName>
    <definedName name="_xlnm.Print_Titles" localSheetId="6">'Цифровая экономика'!$1:$3</definedName>
    <definedName name="_xlnm.Print_Area" localSheetId="7">МСП!$A$1:$L$39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11" l="1"/>
  <c r="G16" i="11"/>
  <c r="H16" i="11"/>
  <c r="I16" i="11"/>
  <c r="J16" i="11"/>
  <c r="K16" i="11"/>
  <c r="F16" i="11"/>
  <c r="L52" i="11"/>
  <c r="L51" i="11"/>
  <c r="L50" i="11"/>
  <c r="K49" i="11"/>
  <c r="J49" i="11"/>
  <c r="I49" i="11"/>
  <c r="H49" i="11"/>
  <c r="G49" i="11"/>
  <c r="L49" i="11" s="1"/>
  <c r="F49" i="11"/>
  <c r="L48" i="11"/>
  <c r="L47" i="11"/>
  <c r="L46" i="11"/>
  <c r="K45" i="11"/>
  <c r="J45" i="11"/>
  <c r="I45" i="11"/>
  <c r="H45" i="11"/>
  <c r="G45" i="11"/>
  <c r="F45" i="11"/>
  <c r="L45" i="11" s="1"/>
  <c r="F109" i="11" l="1"/>
  <c r="L80" i="11"/>
  <c r="L81" i="11"/>
  <c r="L82" i="11"/>
  <c r="L83" i="11"/>
  <c r="L84" i="11"/>
  <c r="L85" i="11"/>
  <c r="L86" i="11"/>
  <c r="L87" i="11"/>
  <c r="L88" i="11"/>
  <c r="L89" i="11"/>
  <c r="L90" i="11"/>
  <c r="L91" i="11"/>
  <c r="L92" i="11"/>
  <c r="L93" i="11"/>
  <c r="L94" i="11"/>
  <c r="L95" i="11"/>
  <c r="H79" i="11"/>
  <c r="I79" i="11"/>
  <c r="J79" i="11"/>
  <c r="K79" i="11"/>
  <c r="F79" i="11"/>
  <c r="G79" i="11"/>
  <c r="L68" i="11"/>
  <c r="L69" i="11"/>
  <c r="L70" i="11"/>
  <c r="L72" i="11"/>
  <c r="L73" i="11"/>
  <c r="L74" i="11"/>
  <c r="L76" i="11"/>
  <c r="L77" i="11"/>
  <c r="L78" i="11"/>
  <c r="L44" i="11"/>
  <c r="L43" i="11"/>
  <c r="L42" i="11"/>
  <c r="K41" i="11"/>
  <c r="J41" i="11"/>
  <c r="I41" i="11"/>
  <c r="H41" i="11"/>
  <c r="G41" i="11"/>
  <c r="G40" i="11"/>
  <c r="L40" i="11" s="1"/>
  <c r="G39" i="11"/>
  <c r="L39" i="11" s="1"/>
  <c r="L38" i="11"/>
  <c r="K37" i="11"/>
  <c r="J37" i="11"/>
  <c r="I37" i="11"/>
  <c r="H37" i="11"/>
  <c r="G36" i="11"/>
  <c r="L36" i="11" s="1"/>
  <c r="G35" i="11"/>
  <c r="L35" i="11" s="1"/>
  <c r="L34" i="11"/>
  <c r="K33" i="11"/>
  <c r="J33" i="11"/>
  <c r="I33" i="11"/>
  <c r="H33" i="11"/>
  <c r="G32" i="11"/>
  <c r="L32" i="11" s="1"/>
  <c r="H31" i="11"/>
  <c r="H29" i="11" s="1"/>
  <c r="G31" i="11"/>
  <c r="L30" i="11"/>
  <c r="K29" i="11"/>
  <c r="J29" i="11"/>
  <c r="I29" i="11"/>
  <c r="K75" i="11"/>
  <c r="J75" i="11"/>
  <c r="I75" i="11"/>
  <c r="H75" i="11"/>
  <c r="G75" i="11"/>
  <c r="F75" i="11"/>
  <c r="K71" i="11"/>
  <c r="J71" i="11"/>
  <c r="I71" i="11"/>
  <c r="H71" i="11"/>
  <c r="G71" i="11"/>
  <c r="F71" i="11"/>
  <c r="K67" i="11"/>
  <c r="J67" i="11"/>
  <c r="I67" i="11"/>
  <c r="H67" i="11"/>
  <c r="G67" i="11"/>
  <c r="L65" i="11"/>
  <c r="L64" i="11"/>
  <c r="L63" i="11"/>
  <c r="K62" i="11"/>
  <c r="J62" i="11"/>
  <c r="I62" i="11"/>
  <c r="H62" i="11"/>
  <c r="G62" i="11"/>
  <c r="F62" i="11"/>
  <c r="L61" i="11"/>
  <c r="L60" i="11"/>
  <c r="L59" i="11"/>
  <c r="K58" i="11"/>
  <c r="J58" i="11"/>
  <c r="I58" i="11"/>
  <c r="H58" i="11"/>
  <c r="G58" i="11"/>
  <c r="F58" i="11"/>
  <c r="L57" i="11"/>
  <c r="L56" i="11"/>
  <c r="L55" i="11"/>
  <c r="K54" i="11"/>
  <c r="J54" i="11"/>
  <c r="I54" i="11"/>
  <c r="H54" i="11"/>
  <c r="G54" i="11"/>
  <c r="L28" i="11"/>
  <c r="L27" i="11"/>
  <c r="L26" i="11"/>
  <c r="K25" i="11"/>
  <c r="J25" i="11"/>
  <c r="I25" i="11"/>
  <c r="H25" i="11"/>
  <c r="G25" i="11"/>
  <c r="F25" i="11"/>
  <c r="L24" i="11"/>
  <c r="L23" i="11"/>
  <c r="L22" i="11"/>
  <c r="K21" i="11"/>
  <c r="J21" i="11"/>
  <c r="I21" i="11"/>
  <c r="H21" i="11"/>
  <c r="G21" i="11"/>
  <c r="F21" i="11"/>
  <c r="L20" i="11"/>
  <c r="L19" i="11"/>
  <c r="L18" i="11"/>
  <c r="K17" i="11"/>
  <c r="J17" i="11"/>
  <c r="I17" i="11"/>
  <c r="H17" i="11"/>
  <c r="G17" i="11"/>
  <c r="L79" i="11" l="1"/>
  <c r="J66" i="11"/>
  <c r="L67" i="11"/>
  <c r="K66" i="11"/>
  <c r="I66" i="11"/>
  <c r="L75" i="11"/>
  <c r="H66" i="11"/>
  <c r="L71" i="11"/>
  <c r="G53" i="11"/>
  <c r="K53" i="11"/>
  <c r="F53" i="11"/>
  <c r="G66" i="11"/>
  <c r="F66" i="11"/>
  <c r="H53" i="11"/>
  <c r="I53" i="11"/>
  <c r="J53" i="11"/>
  <c r="L41" i="11"/>
  <c r="L31" i="11"/>
  <c r="G37" i="11"/>
  <c r="L37" i="11" s="1"/>
  <c r="G29" i="11"/>
  <c r="L29" i="11" s="1"/>
  <c r="G33" i="11"/>
  <c r="L33" i="11" s="1"/>
  <c r="L21" i="11"/>
  <c r="L54" i="11"/>
  <c r="L58" i="11"/>
  <c r="L62" i="11"/>
  <c r="L17" i="11"/>
  <c r="L25" i="11"/>
  <c r="L66" i="11" l="1"/>
  <c r="L53" i="11"/>
  <c r="F97" i="11" l="1"/>
  <c r="F96" i="11" s="1"/>
  <c r="G98" i="11"/>
  <c r="G97" i="11" s="1"/>
  <c r="G96" i="11" s="1"/>
  <c r="H98" i="11"/>
  <c r="H97" i="11" s="1"/>
  <c r="H96" i="11" s="1"/>
  <c r="I98" i="11"/>
  <c r="I97" i="11" s="1"/>
  <c r="J98" i="11"/>
  <c r="J97" i="11" s="1"/>
  <c r="J96" i="11" s="1"/>
  <c r="K98" i="11"/>
  <c r="K97" i="11" s="1"/>
  <c r="K96" i="11" s="1"/>
  <c r="L99" i="11"/>
  <c r="L100" i="11"/>
  <c r="F102" i="11"/>
  <c r="G103" i="11"/>
  <c r="H103" i="11"/>
  <c r="I103" i="11"/>
  <c r="J103" i="11"/>
  <c r="K103" i="11"/>
  <c r="L104" i="11"/>
  <c r="L105" i="11"/>
  <c r="K102" i="11" l="1"/>
  <c r="K109" i="11"/>
  <c r="G102" i="11"/>
  <c r="G109" i="11"/>
  <c r="J102" i="11"/>
  <c r="J109" i="11"/>
  <c r="F101" i="11"/>
  <c r="F107" i="11" s="1"/>
  <c r="F108" i="11"/>
  <c r="H102" i="11"/>
  <c r="H109" i="11"/>
  <c r="I102" i="11"/>
  <c r="I109" i="11"/>
  <c r="L103" i="11"/>
  <c r="I96" i="11"/>
  <c r="L97" i="11"/>
  <c r="L96" i="11" s="1"/>
  <c r="L98" i="11"/>
  <c r="K117" i="9"/>
  <c r="J117" i="9"/>
  <c r="I117" i="9"/>
  <c r="H117" i="9"/>
  <c r="G117" i="9"/>
  <c r="F117" i="9"/>
  <c r="L113" i="9"/>
  <c r="L108" i="9"/>
  <c r="L109" i="9"/>
  <c r="L104" i="9"/>
  <c r="L100" i="9"/>
  <c r="L95" i="9"/>
  <c r="L91" i="9"/>
  <c r="L85" i="9"/>
  <c r="L83" i="9"/>
  <c r="F78" i="9"/>
  <c r="C112" i="9"/>
  <c r="L117" i="9" l="1"/>
  <c r="L102" i="11"/>
  <c r="I101" i="11"/>
  <c r="I107" i="11" s="1"/>
  <c r="I108" i="11"/>
  <c r="G101" i="11"/>
  <c r="G107" i="11" s="1"/>
  <c r="G108" i="11"/>
  <c r="L101" i="11"/>
  <c r="L107" i="11" s="1"/>
  <c r="L108" i="11"/>
  <c r="F106" i="11"/>
  <c r="L109" i="11"/>
  <c r="H101" i="11"/>
  <c r="H107" i="11" s="1"/>
  <c r="H108" i="11"/>
  <c r="J101" i="11"/>
  <c r="J107" i="11" s="1"/>
  <c r="J108" i="11"/>
  <c r="K101" i="11"/>
  <c r="K107" i="11" s="1"/>
  <c r="K108" i="11"/>
  <c r="G22" i="19"/>
  <c r="K106" i="11" l="1"/>
  <c r="H106" i="11"/>
  <c r="I106" i="11"/>
  <c r="L106" i="11"/>
  <c r="J106" i="11"/>
  <c r="G106" i="11"/>
  <c r="G119" i="9"/>
  <c r="H119" i="9"/>
  <c r="I119" i="9"/>
  <c r="J119" i="9"/>
  <c r="K119" i="9"/>
  <c r="F119" i="9"/>
  <c r="G118" i="9"/>
  <c r="H118" i="9"/>
  <c r="I118" i="9"/>
  <c r="J118" i="9"/>
  <c r="K118" i="9"/>
  <c r="F118" i="9"/>
  <c r="L115" i="9"/>
  <c r="L114" i="9"/>
  <c r="K112" i="9"/>
  <c r="K111" i="9" s="1"/>
  <c r="J112" i="9"/>
  <c r="J111" i="9" s="1"/>
  <c r="I112" i="9"/>
  <c r="H112" i="9"/>
  <c r="H111" i="9" s="1"/>
  <c r="G112" i="9"/>
  <c r="G111" i="9" s="1"/>
  <c r="F112" i="9"/>
  <c r="F111" i="9" s="1"/>
  <c r="I111" i="9"/>
  <c r="L110" i="9"/>
  <c r="G107" i="9"/>
  <c r="G106" i="9" s="1"/>
  <c r="H107" i="9"/>
  <c r="H106" i="9" s="1"/>
  <c r="I107" i="9"/>
  <c r="I106" i="9" s="1"/>
  <c r="J107" i="9"/>
  <c r="J106" i="9" s="1"/>
  <c r="K107" i="9"/>
  <c r="K106" i="9" s="1"/>
  <c r="M107" i="9"/>
  <c r="N107" i="9"/>
  <c r="O107" i="9"/>
  <c r="P107" i="9"/>
  <c r="Q107" i="9"/>
  <c r="R107" i="9"/>
  <c r="S107" i="9"/>
  <c r="T107" i="9"/>
  <c r="U107" i="9"/>
  <c r="V107" i="9"/>
  <c r="W107" i="9"/>
  <c r="X107" i="9"/>
  <c r="Y107" i="9"/>
  <c r="Z107" i="9"/>
  <c r="AA107" i="9"/>
  <c r="AB107" i="9"/>
  <c r="AC107" i="9"/>
  <c r="F107" i="9"/>
  <c r="F106" i="9" s="1"/>
  <c r="L105" i="9"/>
  <c r="L103" i="9"/>
  <c r="G102" i="9"/>
  <c r="H102" i="9"/>
  <c r="I102" i="9"/>
  <c r="J102" i="9"/>
  <c r="K102" i="9"/>
  <c r="F102" i="9"/>
  <c r="L101" i="9"/>
  <c r="L99" i="9"/>
  <c r="G98" i="9"/>
  <c r="H98" i="9"/>
  <c r="I98" i="9"/>
  <c r="J98" i="9"/>
  <c r="K98" i="9"/>
  <c r="F98" i="9"/>
  <c r="L97" i="9"/>
  <c r="L96" i="9"/>
  <c r="G94" i="9"/>
  <c r="H94" i="9"/>
  <c r="I94" i="9"/>
  <c r="J94" i="9"/>
  <c r="K94" i="9"/>
  <c r="F94" i="9"/>
  <c r="L70" i="9"/>
  <c r="L72" i="9"/>
  <c r="L73" i="9"/>
  <c r="L77" i="9"/>
  <c r="L81" i="9"/>
  <c r="L89" i="9"/>
  <c r="L93" i="9"/>
  <c r="L92" i="9"/>
  <c r="G90" i="9"/>
  <c r="H90" i="9"/>
  <c r="I90" i="9"/>
  <c r="J90" i="9"/>
  <c r="K90" i="9"/>
  <c r="M90" i="9"/>
  <c r="N90" i="9"/>
  <c r="N69" i="9" s="1"/>
  <c r="O90" i="9"/>
  <c r="O69" i="9" s="1"/>
  <c r="P90" i="9"/>
  <c r="P69" i="9" s="1"/>
  <c r="Q90" i="9"/>
  <c r="Q69" i="9" s="1"/>
  <c r="R90" i="9"/>
  <c r="R69" i="9" s="1"/>
  <c r="S90" i="9"/>
  <c r="S69" i="9" s="1"/>
  <c r="T90" i="9"/>
  <c r="T69" i="9" s="1"/>
  <c r="U90" i="9"/>
  <c r="U69" i="9" s="1"/>
  <c r="V90" i="9"/>
  <c r="V69" i="9" s="1"/>
  <c r="W90" i="9"/>
  <c r="W69" i="9" s="1"/>
  <c r="X90" i="9"/>
  <c r="X69" i="9" s="1"/>
  <c r="Y90" i="9"/>
  <c r="Y69" i="9" s="1"/>
  <c r="Z90" i="9"/>
  <c r="Z69" i="9" s="1"/>
  <c r="AA90" i="9"/>
  <c r="AA69" i="9" s="1"/>
  <c r="AB90" i="9"/>
  <c r="AB69" i="9" s="1"/>
  <c r="AC90" i="9"/>
  <c r="AC69" i="9" s="1"/>
  <c r="F90" i="9"/>
  <c r="L88" i="9"/>
  <c r="G86" i="9"/>
  <c r="H86" i="9"/>
  <c r="I86" i="9"/>
  <c r="J86" i="9"/>
  <c r="K86" i="9"/>
  <c r="F86" i="9"/>
  <c r="D112" i="9"/>
  <c r="D107" i="9"/>
  <c r="L84" i="9"/>
  <c r="G82" i="9"/>
  <c r="H82" i="9"/>
  <c r="I82" i="9"/>
  <c r="J82" i="9"/>
  <c r="K82" i="9"/>
  <c r="F82" i="9"/>
  <c r="G78" i="9"/>
  <c r="H78" i="9"/>
  <c r="I78" i="9"/>
  <c r="J78" i="9"/>
  <c r="K78" i="9"/>
  <c r="L80" i="9"/>
  <c r="L78" i="9" s="1"/>
  <c r="L76" i="9"/>
  <c r="G74" i="9"/>
  <c r="H74" i="9"/>
  <c r="I74" i="9"/>
  <c r="J74" i="9"/>
  <c r="K74" i="9"/>
  <c r="F74" i="9"/>
  <c r="K116" i="9" l="1"/>
  <c r="G116" i="9"/>
  <c r="F116" i="9"/>
  <c r="L107" i="9"/>
  <c r="L106" i="9" s="1"/>
  <c r="I69" i="9"/>
  <c r="H69" i="9"/>
  <c r="H116" i="9"/>
  <c r="L74" i="9"/>
  <c r="L119" i="9"/>
  <c r="G69" i="9"/>
  <c r="L118" i="9"/>
  <c r="I116" i="9"/>
  <c r="F69" i="9"/>
  <c r="J116" i="9"/>
  <c r="L112" i="9"/>
  <c r="L111" i="9" s="1"/>
  <c r="L102" i="9"/>
  <c r="L98" i="9"/>
  <c r="L94" i="9"/>
  <c r="L90" i="9"/>
  <c r="K69" i="9"/>
  <c r="L86" i="9"/>
  <c r="L82" i="9" s="1"/>
  <c r="J69" i="9"/>
  <c r="L116" i="9" l="1"/>
  <c r="L69" i="9"/>
  <c r="M70" i="9" l="1"/>
  <c r="M69" i="9" s="1"/>
  <c r="L27" i="17"/>
  <c r="L36" i="17" s="1"/>
  <c r="L28" i="17"/>
  <c r="L37" i="17" s="1"/>
  <c r="L29" i="17"/>
  <c r="L38" i="17" s="1"/>
  <c r="G38" i="17"/>
  <c r="H38" i="17"/>
  <c r="I38" i="17"/>
  <c r="J38" i="17"/>
  <c r="K38" i="17"/>
  <c r="G37" i="17"/>
  <c r="H37" i="17"/>
  <c r="I37" i="17"/>
  <c r="J37" i="17"/>
  <c r="K37" i="17"/>
  <c r="G36" i="17"/>
  <c r="H36" i="17"/>
  <c r="I36" i="17"/>
  <c r="J36" i="17"/>
  <c r="K36" i="17"/>
  <c r="F37" i="17"/>
  <c r="F38" i="17"/>
  <c r="F36" i="17"/>
  <c r="G39" i="15"/>
  <c r="H39" i="15"/>
  <c r="I39" i="15"/>
  <c r="J39" i="15"/>
  <c r="K39" i="15"/>
  <c r="G38" i="15"/>
  <c r="H38" i="15"/>
  <c r="I38" i="15"/>
  <c r="J38" i="15"/>
  <c r="K38" i="15"/>
  <c r="F38" i="15"/>
  <c r="F39" i="15"/>
  <c r="G37" i="15"/>
  <c r="H37" i="15"/>
  <c r="I37" i="15"/>
  <c r="J37" i="15"/>
  <c r="K37" i="15"/>
  <c r="F37" i="15"/>
  <c r="L34" i="15"/>
  <c r="L35" i="15"/>
  <c r="L33" i="15"/>
  <c r="G32" i="15"/>
  <c r="G31" i="15" s="1"/>
  <c r="H32" i="15"/>
  <c r="H31" i="15" s="1"/>
  <c r="I32" i="15"/>
  <c r="I31" i="15" s="1"/>
  <c r="J32" i="15"/>
  <c r="J31" i="15" s="1"/>
  <c r="K32" i="15"/>
  <c r="K31" i="15" s="1"/>
  <c r="F32" i="15"/>
  <c r="F31" i="15" s="1"/>
  <c r="G25" i="12"/>
  <c r="H25" i="12"/>
  <c r="I25" i="12"/>
  <c r="J25" i="12"/>
  <c r="K25" i="12"/>
  <c r="G24" i="12"/>
  <c r="H24" i="12"/>
  <c r="I24" i="12"/>
  <c r="J24" i="12"/>
  <c r="K24" i="12"/>
  <c r="G23" i="12"/>
  <c r="H23" i="12"/>
  <c r="I23" i="12"/>
  <c r="J23" i="12"/>
  <c r="K23" i="12"/>
  <c r="F24" i="12"/>
  <c r="F25" i="12"/>
  <c r="F23" i="12"/>
  <c r="G17" i="12"/>
  <c r="I17" i="12"/>
  <c r="J17" i="12"/>
  <c r="K17" i="12"/>
  <c r="F17" i="12"/>
  <c r="G12" i="12"/>
  <c r="H12" i="12"/>
  <c r="I12" i="12"/>
  <c r="J12" i="12"/>
  <c r="K12" i="12"/>
  <c r="L12" i="12"/>
  <c r="F12" i="12"/>
  <c r="I22" i="12" l="1"/>
  <c r="G35" i="17"/>
  <c r="H35" i="17"/>
  <c r="K35" i="17"/>
  <c r="F35" i="17"/>
  <c r="I35" i="17"/>
  <c r="L35" i="17"/>
  <c r="K36" i="15"/>
  <c r="L37" i="15"/>
  <c r="I36" i="15"/>
  <c r="H36" i="15"/>
  <c r="G36" i="15"/>
  <c r="L32" i="15"/>
  <c r="L31" i="15" s="1"/>
  <c r="L38" i="15"/>
  <c r="K22" i="12"/>
  <c r="L25" i="12"/>
  <c r="L23" i="12"/>
  <c r="G22" i="12"/>
  <c r="H22" i="12"/>
  <c r="L24" i="12"/>
  <c r="J35" i="17"/>
  <c r="F36" i="15"/>
  <c r="L39" i="15"/>
  <c r="J36" i="15"/>
  <c r="J22" i="12"/>
  <c r="F22" i="12"/>
  <c r="F49" i="16"/>
  <c r="L49" i="16" s="1"/>
  <c r="F50" i="16"/>
  <c r="L50" i="16" s="1"/>
  <c r="G48" i="16"/>
  <c r="G47" i="16" s="1"/>
  <c r="H48" i="16"/>
  <c r="H47" i="16" s="1"/>
  <c r="I48" i="16"/>
  <c r="I47" i="16" s="1"/>
  <c r="J48" i="16"/>
  <c r="J47" i="16" s="1"/>
  <c r="K48" i="16"/>
  <c r="K47" i="16" s="1"/>
  <c r="F48" i="16"/>
  <c r="L45" i="16"/>
  <c r="L46" i="16"/>
  <c r="L44" i="16"/>
  <c r="G42" i="16"/>
  <c r="G41" i="16" s="1"/>
  <c r="H42" i="16"/>
  <c r="H41" i="16" s="1"/>
  <c r="I42" i="16"/>
  <c r="I41" i="16" s="1"/>
  <c r="J42" i="16"/>
  <c r="J41" i="16" s="1"/>
  <c r="K42" i="16"/>
  <c r="K41" i="16" s="1"/>
  <c r="F42" i="16"/>
  <c r="F41" i="16" s="1"/>
  <c r="L39" i="16"/>
  <c r="L40" i="16"/>
  <c r="L38" i="16"/>
  <c r="G36" i="16"/>
  <c r="G35" i="16" s="1"/>
  <c r="H36" i="16"/>
  <c r="H35" i="16" s="1"/>
  <c r="I36" i="16"/>
  <c r="I35" i="16" s="1"/>
  <c r="J36" i="16"/>
  <c r="J35" i="16" s="1"/>
  <c r="K36" i="16"/>
  <c r="K35" i="16" s="1"/>
  <c r="F36" i="16"/>
  <c r="F35" i="16" s="1"/>
  <c r="L33" i="16"/>
  <c r="L34" i="16"/>
  <c r="L32" i="16"/>
  <c r="G31" i="16"/>
  <c r="G30" i="16" s="1"/>
  <c r="H31" i="16"/>
  <c r="H30" i="16" s="1"/>
  <c r="I31" i="16"/>
  <c r="I30" i="16" s="1"/>
  <c r="J31" i="16"/>
  <c r="J30" i="16" s="1"/>
  <c r="K31" i="16"/>
  <c r="K30" i="16" s="1"/>
  <c r="F31" i="16"/>
  <c r="F30" i="16" s="1"/>
  <c r="L28" i="16"/>
  <c r="L29" i="16"/>
  <c r="L27" i="16"/>
  <c r="G26" i="16"/>
  <c r="G25" i="16" s="1"/>
  <c r="H26" i="16"/>
  <c r="H25" i="16" s="1"/>
  <c r="I26" i="16"/>
  <c r="I25" i="16" s="1"/>
  <c r="J26" i="16"/>
  <c r="J25" i="16" s="1"/>
  <c r="K26" i="16"/>
  <c r="K25" i="16" s="1"/>
  <c r="F26" i="16"/>
  <c r="F25" i="16" s="1"/>
  <c r="L23" i="16"/>
  <c r="L24" i="16"/>
  <c r="L22" i="16"/>
  <c r="G21" i="16"/>
  <c r="H21" i="16"/>
  <c r="I21" i="16"/>
  <c r="J21" i="16"/>
  <c r="K21" i="16"/>
  <c r="F21" i="16"/>
  <c r="L19" i="16"/>
  <c r="L20" i="16"/>
  <c r="L18" i="16"/>
  <c r="G17" i="16"/>
  <c r="H17" i="16"/>
  <c r="I17" i="16"/>
  <c r="J17" i="16"/>
  <c r="K17" i="16"/>
  <c r="F17" i="16"/>
  <c r="G18" i="10"/>
  <c r="H18" i="10"/>
  <c r="I18" i="10"/>
  <c r="J18" i="10"/>
  <c r="K18" i="10"/>
  <c r="G17" i="10"/>
  <c r="H17" i="10"/>
  <c r="I17" i="10"/>
  <c r="J17" i="10"/>
  <c r="K17" i="10"/>
  <c r="G16" i="10"/>
  <c r="H16" i="10"/>
  <c r="I16" i="10"/>
  <c r="J16" i="10"/>
  <c r="K16" i="10"/>
  <c r="K15" i="10" s="1"/>
  <c r="F17" i="10"/>
  <c r="F18" i="10"/>
  <c r="F16" i="10"/>
  <c r="G66" i="19"/>
  <c r="H66" i="19"/>
  <c r="I66" i="19"/>
  <c r="J66" i="19"/>
  <c r="K66" i="19"/>
  <c r="L66" i="19"/>
  <c r="F66" i="19"/>
  <c r="G94" i="19"/>
  <c r="H94" i="19"/>
  <c r="I94" i="19"/>
  <c r="J94" i="19"/>
  <c r="K94" i="19"/>
  <c r="G95" i="19"/>
  <c r="H95" i="19"/>
  <c r="I95" i="19"/>
  <c r="J95" i="19"/>
  <c r="K95" i="19"/>
  <c r="G96" i="19"/>
  <c r="H96" i="19"/>
  <c r="H93" i="19" s="1"/>
  <c r="I96" i="19"/>
  <c r="J96" i="19"/>
  <c r="K96" i="19"/>
  <c r="F94" i="19"/>
  <c r="F95" i="19"/>
  <c r="F96" i="19"/>
  <c r="G88" i="19"/>
  <c r="H88" i="19"/>
  <c r="I88" i="19"/>
  <c r="J88" i="19"/>
  <c r="K88" i="19"/>
  <c r="L88" i="19"/>
  <c r="F88" i="19"/>
  <c r="G83" i="19"/>
  <c r="H83" i="19"/>
  <c r="I83" i="19"/>
  <c r="J83" i="19"/>
  <c r="K83" i="19"/>
  <c r="L83" i="19"/>
  <c r="F83" i="19"/>
  <c r="L74" i="19"/>
  <c r="G74" i="19"/>
  <c r="H74" i="19"/>
  <c r="I74" i="19"/>
  <c r="J74" i="19"/>
  <c r="K74" i="19"/>
  <c r="F74" i="19"/>
  <c r="I16" i="19"/>
  <c r="J16" i="19"/>
  <c r="K16" i="19"/>
  <c r="F16" i="19"/>
  <c r="H15" i="10" l="1"/>
  <c r="L36" i="15"/>
  <c r="L22" i="12"/>
  <c r="F47" i="16"/>
  <c r="J16" i="16"/>
  <c r="F16" i="16"/>
  <c r="G15" i="10"/>
  <c r="F15" i="10"/>
  <c r="L95" i="19"/>
  <c r="K93" i="19"/>
  <c r="G93" i="19"/>
  <c r="L94" i="19"/>
  <c r="L96" i="19"/>
  <c r="I15" i="10"/>
  <c r="I16" i="16"/>
  <c r="H16" i="16"/>
  <c r="L48" i="16"/>
  <c r="L47" i="16" s="1"/>
  <c r="K16" i="16"/>
  <c r="G16" i="16"/>
  <c r="L36" i="16"/>
  <c r="L35" i="16" s="1"/>
  <c r="L42" i="16"/>
  <c r="L41" i="16" s="1"/>
  <c r="L31" i="16"/>
  <c r="L30" i="16" s="1"/>
  <c r="L26" i="16"/>
  <c r="L25" i="16" s="1"/>
  <c r="L21" i="16"/>
  <c r="L17" i="16"/>
  <c r="J15" i="10"/>
  <c r="F93" i="19"/>
  <c r="J93" i="19"/>
  <c r="I93" i="19"/>
  <c r="L93" i="19" l="1"/>
  <c r="L16" i="16"/>
  <c r="M56" i="9" l="1"/>
  <c r="O56" i="9"/>
  <c r="P56" i="9"/>
  <c r="R56" i="9"/>
  <c r="S56" i="9"/>
  <c r="G26" i="17" l="1"/>
  <c r="G25" i="17" s="1"/>
  <c r="H26" i="17"/>
  <c r="H25" i="17" s="1"/>
  <c r="I26" i="17"/>
  <c r="I25" i="17" s="1"/>
  <c r="J26" i="17"/>
  <c r="J25" i="17" s="1"/>
  <c r="K26" i="17"/>
  <c r="K25" i="17" s="1"/>
  <c r="F26" i="17"/>
  <c r="G31" i="17"/>
  <c r="G30" i="17" s="1"/>
  <c r="H31" i="17"/>
  <c r="H30" i="17" s="1"/>
  <c r="I31" i="17"/>
  <c r="I30" i="17" s="1"/>
  <c r="J31" i="17"/>
  <c r="J30" i="17" s="1"/>
  <c r="K31" i="17"/>
  <c r="K30" i="17" s="1"/>
  <c r="L31" i="17"/>
  <c r="L30" i="17" s="1"/>
  <c r="F31" i="17"/>
  <c r="F30" i="17" s="1"/>
  <c r="L26" i="17" l="1"/>
  <c r="L25" i="17" s="1"/>
  <c r="F25" i="17"/>
  <c r="L18" i="12"/>
  <c r="L17" i="12" s="1"/>
  <c r="H18" i="12"/>
  <c r="H17" i="12" s="1"/>
  <c r="L14" i="10" l="1"/>
  <c r="L18" i="10" s="1"/>
  <c r="L13" i="10"/>
  <c r="L12" i="10"/>
  <c r="L16" i="10" s="1"/>
  <c r="K11" i="10"/>
  <c r="K10" i="10" s="1"/>
  <c r="J11" i="10"/>
  <c r="J10" i="10" s="1"/>
  <c r="I11" i="10"/>
  <c r="I10" i="10" s="1"/>
  <c r="H11" i="10"/>
  <c r="H10" i="10" s="1"/>
  <c r="G11" i="10"/>
  <c r="G10" i="10" s="1"/>
  <c r="F11" i="10"/>
  <c r="F10" i="10" s="1"/>
  <c r="L33" i="19"/>
  <c r="L32" i="19"/>
  <c r="L31" i="19"/>
  <c r="K30" i="19"/>
  <c r="J30" i="19"/>
  <c r="I30" i="19"/>
  <c r="H30" i="19"/>
  <c r="G30" i="19"/>
  <c r="F30" i="19"/>
  <c r="L29" i="19"/>
  <c r="L28" i="19"/>
  <c r="L27" i="19"/>
  <c r="K26" i="19"/>
  <c r="J26" i="19"/>
  <c r="I26" i="19"/>
  <c r="H26" i="19"/>
  <c r="G26" i="19"/>
  <c r="F26" i="19"/>
  <c r="L25" i="19"/>
  <c r="L24" i="19"/>
  <c r="L23" i="19"/>
  <c r="K22" i="19"/>
  <c r="J22" i="19"/>
  <c r="J21" i="19" s="1"/>
  <c r="I22" i="19"/>
  <c r="H22" i="19"/>
  <c r="F22" i="19"/>
  <c r="F21" i="19" s="1"/>
  <c r="L20" i="19"/>
  <c r="L19" i="19"/>
  <c r="L18" i="19"/>
  <c r="H17" i="19"/>
  <c r="H16" i="19" s="1"/>
  <c r="G17" i="19"/>
  <c r="G16" i="19" s="1"/>
  <c r="I21" i="19" l="1"/>
  <c r="G21" i="19"/>
  <c r="K21" i="19"/>
  <c r="H21" i="19"/>
  <c r="L11" i="10"/>
  <c r="L10" i="10" s="1"/>
  <c r="L17" i="10"/>
  <c r="L15" i="10" s="1"/>
  <c r="L17" i="19"/>
  <c r="L16" i="19" s="1"/>
  <c r="L26" i="19"/>
  <c r="L30" i="19"/>
  <c r="L22" i="19"/>
  <c r="L21" i="19" l="1"/>
  <c r="N56" i="9"/>
  <c r="Q56" i="9"/>
</calcChain>
</file>

<file path=xl/sharedStrings.xml><?xml version="1.0" encoding="utf-8"?>
<sst xmlns="http://schemas.openxmlformats.org/spreadsheetml/2006/main" count="1091" uniqueCount="349">
  <si>
    <t>7</t>
  </si>
  <si>
    <t>8</t>
  </si>
  <si>
    <t>10</t>
  </si>
  <si>
    <t>3.1</t>
  </si>
  <si>
    <t>3.2</t>
  </si>
  <si>
    <t>2.1</t>
  </si>
  <si>
    <t>2.2</t>
  </si>
  <si>
    <t>3</t>
  </si>
  <si>
    <t>4</t>
  </si>
  <si>
    <t>5</t>
  </si>
  <si>
    <t>1.1</t>
  </si>
  <si>
    <t>1.2</t>
  </si>
  <si>
    <t>2</t>
  </si>
  <si>
    <t>6</t>
  </si>
  <si>
    <t>Наименование показателя</t>
  </si>
  <si>
    <t>Базовое значение</t>
  </si>
  <si>
    <t>1</t>
  </si>
  <si>
    <t>Число граждан, прошедших профилактические осмотры, млн.чел.</t>
  </si>
  <si>
    <t>Количество медицинских организаций, участвующих в создании и тиражировании «Новой модели медицинской организации, оказывающей первичную медико-санитарную помощь», ед.</t>
  </si>
  <si>
    <t>Доля медицинских организаций государственной и муниципальной систем здравоохранения, использующих медицинские информационные системы для организации и оказания медицинской помощи гражданам, обеспечивающих информационное взаимодействие с ЕГИСЗ, %</t>
  </si>
  <si>
    <t>9</t>
  </si>
  <si>
    <t>10.18</t>
  </si>
  <si>
    <t>12.17</t>
  </si>
  <si>
    <t>Доля медицинских организаций государственной собственности субъекта Российской Федерации и муниципальной собственности (за исключением фельдшерско-акушерских пунктов), подключенных к сети "Интернет", процентов</t>
  </si>
  <si>
    <t>Доля фельдшерско-акушерских пунктов государственной собственности субъекта Российской Федерации и муниципальной собственности, подключенных к сети "Интернет", %</t>
  </si>
  <si>
    <t>Доля образовательных организаций государственной собственности субъекта Российской Федерации и муниципальной собственности, реализующих образовательные программы общего образования и/или среднего профессионального образования, подключенных к сети "Интернет", %</t>
  </si>
  <si>
    <t>Доля органов власти субъекта Российской Федерации, органов местного самоуправления, подключенных к сети "Интернет", %</t>
  </si>
  <si>
    <t>Доля участковых пунктов полиции,  территориальных органов Росгвардии и подразделений (органов) войск национальной гвардии, в том числе в которых проходят службу лица, имеющие специальные звания полиции, в населенных пунктах с численностью населения от 100 до 1000 человек, подключенных к сети "Интернет", %</t>
  </si>
  <si>
    <t>Доля пожарных частей и пожарных постов в населенных пунктах с численностью населения от 100 до 1000 человек,подключенных к сети "Интернет", %</t>
  </si>
  <si>
    <t>Объем затрат организаций государственной собственности субъекта Российской Федерации и муниципальной собственности на продукты и услуги в области информационной безопасности (млрд руб.)</t>
  </si>
  <si>
    <t>Средний срок простоя информационных систем органов власти субъекта Российской Федерации и местного самоуправления в результате компьютерных атак, часов</t>
  </si>
  <si>
    <t>Количество подготовленных специалистов по образовательным программам в области информационной безопасности в организациях высшего и профессионального образования государственной собственности субъекта Российской Федерации и муниципальной собственности, с использованием в образовательном процессе отечественных высокотехнологичных комплексов и средств защиты информации, тыс. чел.</t>
  </si>
  <si>
    <t>Стоимостная доля закупаемого и (или) арендуемого органами исполнительной власти субъекта Российской Федерации, органами местного самоуправления отечественного программного обеспечения, проценты</t>
  </si>
  <si>
    <t>Стоимостная доля закупаемого и (или) арендуемого отечественного программного обеспечения компаниями, находящимися в государственной собственности субъекта Российской Федерации и муниципальной собственности, проценты</t>
  </si>
  <si>
    <t>Увеличение затрат на развитие "сквозных" цифровых технологий компаниями, зарегистрированными на территории Приморского края, процент</t>
  </si>
  <si>
    <t>Увеличение объема выручки проектов (разработке наукоемких решений, по продвижению продуктов и услуг по заказу бизнеса) на основе внедрения "сквозных" цифровых технологий компаниями, зарегистрированными на территории Приморского края, получившими поддержку в рамках федерального проекта "Цифровые технологии"</t>
  </si>
  <si>
    <t>Доля взаимодействий граждан и коммерческих организаций с органами власти Приморского края и местного самоуправления и организациями государственной собственности Приморского края и муниципальной собственности, осуществляемых в цифровом виде, проценты</t>
  </si>
  <si>
    <t>Доля приоритетных государственных услуг и сервисов, оказываемых органами власти Приморского края и местного самоуправления и организациями государственной собственности Приморского края и муниципальной собственности, соответствующих целевой модели цифровой трансформации (предоставление без необходимости личного посещения государственных органов и иных организаций, с применением реестровой модели, онлайн (в автоматическом режиме), проактивно), процентов</t>
  </si>
  <si>
    <t xml:space="preserve">Доля отказов при предоставлении приоритетных государственных услуг и сервисов, оказываемых органами власти Приморского края и местного самоуправления и организациями государственной собственности Приморкого края и муниципальной собственности, от числа отказов в 2018 году, процентов </t>
  </si>
  <si>
    <t>Доля внутриведомственного и межведомственного юридически значимого электронного документооборота органов власти Приморского края и местного самоуправления и организаций государственной собственности Приморского края и муниципальной собственности, процентов</t>
  </si>
  <si>
    <t xml:space="preserve">Доля открытых данных органов власти Приморского края и местного самоуправления, прошедших гармонизацию (соответствие мастер-данным), процентов </t>
  </si>
  <si>
    <t>Значение показателя</t>
  </si>
  <si>
    <t>-</t>
  </si>
  <si>
    <t>Больничная летальность от инфаркта миокарда, %</t>
  </si>
  <si>
    <t>Доля посещений детьми медицинских организаций с профилактическими целями, %</t>
  </si>
  <si>
    <t>Доля впервые в жизни установленных неинфекционных заболеваний, выявленных при проведении диспансеризации и профилактическом медицинском осмотре, %</t>
  </si>
  <si>
    <t>Число лиц (пациентов), дополнительно эвакуированных с использованием санитарной авиации (ежегодно, человек) не менее, человек</t>
  </si>
  <si>
    <t>Больничная летальность от острого нарушения мозгового кровообращения, %</t>
  </si>
  <si>
    <t>Доля специалистов, допущенных к профессиональной деятельности через процедуру аккредитации, от общего количества работающих специалистов, (%)</t>
  </si>
  <si>
    <t>Доля обоснованных жалоб (от общего количества поступивших жалоб), урегулированных в досудебном порядке страховыми медицинскими организациями, %</t>
  </si>
  <si>
    <t>Доля взятых под диспансерное наблюдение детей в возрасте 0-17 лет с впервые в жизни установленными диагнозами болезней органов кровообращения, %</t>
  </si>
  <si>
    <t>Ответственный</t>
  </si>
  <si>
    <t>Сроки реализации</t>
  </si>
  <si>
    <t>Всего</t>
  </si>
  <si>
    <t>Потребность в финансировании, млн руб.</t>
  </si>
  <si>
    <t>Мероприятия</t>
  </si>
  <si>
    <t>Проект 1. Борьба с онкологическими заболеваниями в Приморском крае</t>
  </si>
  <si>
    <t>Проект 3. Борьба с сердечно-сосудистыми заболеваниями</t>
  </si>
  <si>
    <t>Значение</t>
  </si>
  <si>
    <t>Дата</t>
  </si>
  <si>
    <t>2019 г.</t>
  </si>
  <si>
    <t>2020 г.</t>
  </si>
  <si>
    <t>2021 г.</t>
  </si>
  <si>
    <t>2022 г.</t>
  </si>
  <si>
    <t>2023 г.</t>
  </si>
  <si>
    <t>2024 г.</t>
  </si>
  <si>
    <t>Доля злокачественных новообразований, выявленных на ранних стадиях, %</t>
  </si>
  <si>
    <t>Удельный вес больных со злокачественными новообразованиями, состоящих на учете 5 лет и более, %</t>
  </si>
  <si>
    <t>Одногодичная летальность больных со злокачественными новообразованиями (умерли в течение первого года с момента установления диагноза из числа больных, впервые взятых на учет в предыдущем году), %</t>
  </si>
  <si>
    <t>Источник финасирования</t>
  </si>
  <si>
    <t>федеральный бюджет</t>
  </si>
  <si>
    <t>краевой бюджет</t>
  </si>
  <si>
    <t>бюджет муниципального образования</t>
  </si>
  <si>
    <t>Наименование мероприятия (объекта)</t>
  </si>
  <si>
    <t>Всего по мероприятиям (объектам), в том числе</t>
  </si>
  <si>
    <t>Проект 2. Развитие системы оказания первичной медико-санитарной помощи</t>
  </si>
  <si>
    <t>Количество посещений при выездах мобильных медицинских бригад, тыс.посещений</t>
  </si>
  <si>
    <t>Доля лиц, госпитализированных по экстренным показаниям в течение первых суток от общего числа больных, к которым совершены вылеты, %</t>
  </si>
  <si>
    <t>Доля записей на прием к врачу, совершенных гражданами без очного обращения в регистратуру медицинской организации, %</t>
  </si>
  <si>
    <t>Доля медицинских организаций, оказывающих в рамках обязательного медицинского страхования первичную медико-санитарную помощь, на базе которых функционируют каналы связи граждан со страховыми представителями страховых медицинских организаций (пост страхового представителя, телефон, терминал для связи со страховым представителем), %</t>
  </si>
  <si>
    <t>2,2</t>
  </si>
  <si>
    <t>52,9</t>
  </si>
  <si>
    <t>0</t>
  </si>
  <si>
    <t>90</t>
  </si>
  <si>
    <t>Смертность от инфаркта миокарда, на 100 тыс.населения, человек</t>
  </si>
  <si>
    <t>Смертность от острого нарушения мозгового кровообращения, на 100 тыс.населения, человек</t>
  </si>
  <si>
    <t>Отношение числа рентгенэндоваскулярных вмешательств в лечебных целях, к общему числу выбывших больных, перенесших острый коронарный синдром, %</t>
  </si>
  <si>
    <t>Количество рентген-эндоваскулярных вмешательств в лечебных целях, тыс.единиц</t>
  </si>
  <si>
    <t>Доля профильных госпитализацийпациентов с острыми нарушениями мозгового кровообращения, доставленных автомобилямискорой медицинской помощи,%</t>
  </si>
  <si>
    <t>Снижение младенческой смертности (до 4,5 случая на 1 тыс.родившихся детей), промилле (0,1 процента)</t>
  </si>
  <si>
    <t>Доля взятых под диспансерное наблюдение детей в возрасте 0-17 лет с впервые в жизни установленными диагнозами болезней костно-мышечной системы и соединительной ткани, %</t>
  </si>
  <si>
    <t>Доля взятых под диспансерное наблюдение детей в возрасте 0-17 лет с впервые в жизни установленными диагнозами болезней глаза и его придаточного аппарата, %</t>
  </si>
  <si>
    <t>Доля взятых под диспансерное наблюдение детей в возрасте 0-17 лет с впервые в жизни установленными диагнозами болезней органов пищеворения, %</t>
  </si>
  <si>
    <t>Доля взятых под диспансерное наблюдение детей в возрасте 0-17 лет с впервые в жизни установленными диагнозами болезней эндокринной системы, расстройств питания и нарушения обмена веществ, %</t>
  </si>
  <si>
    <t>Доля преждевременных родов 22-37 недель в перинатальных центрах,%</t>
  </si>
  <si>
    <t>Смертность детей в возрасте 0-4 года на 1000 родившихся живыми, промилле (0,1 процента)</t>
  </si>
  <si>
    <t>Смертность детей в возрасте 0-17 лет на 100 000 детей соответствующего возраста, число случаев на 100 тыс.детей соответствующего возраста</t>
  </si>
  <si>
    <t>57,7</t>
  </si>
  <si>
    <t>70</t>
  </si>
  <si>
    <t>75</t>
  </si>
  <si>
    <t>80</t>
  </si>
  <si>
    <t>85</t>
  </si>
  <si>
    <t>Проект 4. Развитие десткого здравоохранения, включая создание современной инфраструктуры оказания медицинской помощи детям</t>
  </si>
  <si>
    <t>Укомплектованность врачебных должностей в подразделениях, оказывающих медицинскую помощь в амбулаторных условиях (физическими лицами при коэффициенте совместительства 1,2), (%)</t>
  </si>
  <si>
    <t>Укомплектованность должностей среднего медицинского персонала в подразделениях, оказывающих медицинскую помощь в амбулаторных условиях (физическими лицами при коэффициенте совместительства 1,2), (%)</t>
  </si>
  <si>
    <t>Обеспеченность врачами, работающими в государственных и муниципальных медицинских организациях, (чел. на 10 тыс. населения)</t>
  </si>
  <si>
    <t>Обеспеченность средними медицинскими работниками, работающими в государственных и муниципальных медицинских организациях, (чел. на 10 тыс. населения)</t>
  </si>
  <si>
    <t>Число специалистов, вовлеченных в систему непрерывного образования медицинских работников, в том числе с использованием дистанционных образовательных технологий, (чел.)</t>
  </si>
  <si>
    <t>Обеспеченность населения врачами, оказывающими медицинскую помощь в амбулаторных условиях, (чел. на 10 тыс. населения)</t>
  </si>
  <si>
    <t>Проект 5. Обеспечение медицинских организаций системы здравоохранения квалифицированными кадрами</t>
  </si>
  <si>
    <t>Проект 6. Создание единого цифрового контура в здравоохранении на основе единой государственной информационной системы здравоохранения (ЕИСЗ)</t>
  </si>
  <si>
    <t>Число граждан, воспользовавшихся услугами (сервисами) в Личном кабинете пациента «Мое здоровье» на Едином портале государственных услуг и функций в отчетном году, тыс.чел.</t>
  </si>
  <si>
    <t>Проект 7. Развитие экспорта медицинских услуг</t>
  </si>
  <si>
    <t>Количество пролеченных иностранных граждан (тыс.чел.)</t>
  </si>
  <si>
    <t>12.2017</t>
  </si>
  <si>
    <t>Указать общую сумму по всем мерпориятиям в рамках показателя</t>
  </si>
  <si>
    <t>01.2018</t>
  </si>
  <si>
    <t>Число детей, охваченных деятельностью детских технопарков «Кванториум» (мобильных технопарков «Кванториум») и других проектов,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Федерации, тыс. человек</t>
  </si>
  <si>
    <t>Проект 2. Успех каждого ребенка</t>
  </si>
  <si>
    <t>Проект 1. Формирование комфортной городской среды в Приморском крае</t>
  </si>
  <si>
    <t>Реализованы мероприятия по благоуствойству, предусмотренные государственными (муниципальными) программами формирования современной городской среды (количество обустроенных ебщественных пространств), не менее ед. накопительным итогом начиная с 2019 г., ед.</t>
  </si>
  <si>
    <t>01.2019</t>
  </si>
  <si>
    <t>Проект 2. Обеспечение устойчивого сокращения непригодного для проживания жилищного фонда в Приморском крае</t>
  </si>
  <si>
    <t>Количество квадратных метров, расселенного аварийного жилищного фонда, тыс. кв. метров общей площади</t>
  </si>
  <si>
    <t>Количество граждан, расселенных из аварийного жилищного фонда, тыс. чел.</t>
  </si>
  <si>
    <t>12.2018</t>
  </si>
  <si>
    <t>Проект 2. Создание комплексной отрасли по обращению с твердыми коммунальными отходами</t>
  </si>
  <si>
    <t>Доля твердых коммунальных отходов, направленных на обработку в общем объеме образованных твердых коммунальных отходов, %</t>
  </si>
  <si>
    <t>Проект 3. Чистая вода</t>
  </si>
  <si>
    <t>Доля городского населения Российской Федерации, обеспеченного качественной питьевой водой из систем централизованного водоснабжения, %</t>
  </si>
  <si>
    <t>Проект 1. Системные меры по повышению производительности труда</t>
  </si>
  <si>
    <t>Проект 2. Информационная безопасность</t>
  </si>
  <si>
    <t>Проект 3. Цифровые технологии</t>
  </si>
  <si>
    <t>Проект 4. Цифровое государственное управление</t>
  </si>
  <si>
    <t>Проект 1. Культурная среда</t>
  </si>
  <si>
    <t>Проект 2. Творческие люди</t>
  </si>
  <si>
    <t>Проект 3. Цифровая культура</t>
  </si>
  <si>
    <t>Проект 1. Улучшение условий ведения предпринимательской деятельности</t>
  </si>
  <si>
    <t>Количество самозанятях граждан, зафиксировавших свой статус, с учетом введения налогового режима для самозанятых, нарастающим итогом, млн. чел.</t>
  </si>
  <si>
    <t>11.2018</t>
  </si>
  <si>
    <t>Количество выдаваемых микрозаймов МФО субъектам МСП, нарастающим итогом, единица</t>
  </si>
  <si>
    <t>Проект 2. Расширение доступа субъектов МСП к финансовым ресурсам, в том числе к льготному финансированию</t>
  </si>
  <si>
    <t>04.2018</t>
  </si>
  <si>
    <t>Проект 3. Акселерация субъектов малого и среднего предпринимательства</t>
  </si>
  <si>
    <t>Количество субъектов МСП и самозанятых граждан, получивших поддержку в рамках федерального проекта, нарастающим итогом, тысяча единиц</t>
  </si>
  <si>
    <t>Количество субъектов МСП, выведенных на экспорт при поддержке центров (агенств) координации и поддержки экспортно-ориентированных субъектов МСП, нарастающим итогом, единиц</t>
  </si>
  <si>
    <t>Количество вовлеченных в субъекты МСП, осуществляющие деятельность в сфере сельского хозяйства, в том числе за счет средств государственной поддежки, в рамках федерального проекта "Система поддержки фермеров и развития сельской кооперации", человек</t>
  </si>
  <si>
    <t>Количество работников, зарегистрированных в Пенсионном фонде Российской Федерации, фонде социального страхования Российской Федерации, принятых крестьянскими (фермерскими) хозяйствами в году получения грантов "Агростратап", человек</t>
  </si>
  <si>
    <t>Количество принятых членов сельскохозяйственных потребительских кооперетивов (кроме кредитных) из числа субъектов МСП, включая личных подсобных хозяйств и крестьянских (фермерских) хозяйств, в году предоставления государственной поддержки, единиц</t>
  </si>
  <si>
    <t>Количество вновь созданных субъектов малого и среднего предпринимательства в сельском хозяйстве, включая крестьянские (фермерские) хозяйства и сельскохозяйственные потребительские кооперативы, единиц</t>
  </si>
  <si>
    <t>Проект 4. Создание системы поддержки фермеров и развитие сельской кооперации</t>
  </si>
  <si>
    <t>Проект 5. Популяризация предпринимательства</t>
  </si>
  <si>
    <t>Количество физических лиц – участников федерального проекта, занятых в сфере малого и среднего предпринимательства, по итогам участия в федеральном проекте, тыс. чел., нарастающим итогом</t>
  </si>
  <si>
    <t>Количество вновь созданных субъектов МСП участниками проекта, тыс. ед., нарастающим итогом</t>
  </si>
  <si>
    <t>Количество человек обученных основам ведения бизнеса, финансовой грамотности и иным навыкам предпринимательской деятельности, тыс. человек, нарастающим итогом</t>
  </si>
  <si>
    <t>Количество физических лиц – участников федерального проекта, тыс. чел., нарастающим итогом</t>
  </si>
  <si>
    <t>Проект 2. Содействие занятости женщин - создание условий дошкольного образования для детей в возрасте до трех лет</t>
  </si>
  <si>
    <t>Численность воспитанников в возрасте до трех лет, посещающих государственные и муниципальные организации, осуществляющие образовательную деятельность по образовательным программам дошкольного образования, присмотр и уход, в том числе в субъектах Российской Федерации, входящих в состав Дальневосточного и Северо-Кавказского федеральных округов, человек</t>
  </si>
  <si>
    <t>Проект 5. Создание для всех категорий и групп населения условий для занятости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</t>
  </si>
  <si>
    <t>Доля детей и молодёжи (возраст 3-29 лет), систематически занимающихся физической культурой и спортом, %</t>
  </si>
  <si>
    <t>Доля граджан среднего возраста (женщины 30-54 года, мужчины 30-59 лет), систематически занимающихся физической культурой и спортом, %</t>
  </si>
  <si>
    <t>Доля граждан старшего возраста (женщины 55-79 лет, мужчины 60-79 лет), систематически занимающихся физической культурой и спортом, %</t>
  </si>
  <si>
    <t>Уровень обеспеченности граждан спортивными сооружениями исходя из единовременной пропускной способности объектов спорта,%</t>
  </si>
  <si>
    <t>Артемовский городской округ</t>
  </si>
  <si>
    <t>бюджет МО</t>
  </si>
  <si>
    <t>МАЛОЕ И СРЕДНЕЕ ПРЕДПРИНИМАТЕЛЬСТВО И ПОДДЕРЖКА ИНДИВИДУАЛЬНОЙ ПРЕДПРИНИМАТЕЛЬСКОЙ ИНИЦИАТИВЫ</t>
  </si>
  <si>
    <t>Кол-во подразделений/подведомственных организаций органов муниципального самоуправления, использующих Региональную систему обеспечения градостроительной деятельности при реализации основных полномочий</t>
  </si>
  <si>
    <t>Методика расчета показателя не определена. Разрабатывается в рамках мероприятия 05.01.001.005.001 федерального проекта «Информационная безопасность». После разработки методики будут расчитаны базовые и целевые значения для субъектов РФ и муниципалитетов</t>
  </si>
  <si>
    <t>Расчет производится на основании форм финансовой отчетности компаний, получивших поддержку в рамках федерального проекта "Цифровые технологии". Базовое значение будет рассчитано по результатам 2019 года. Показатели по муниципалитетам не предусмотрены.</t>
  </si>
  <si>
    <t>Данные показатели запланированы к внесению в форму статистической отчетности Ростата. Базовое значение будет рассчитано по результатам 2019 года. Значения показателей будут установлены после утверждения методики и расчета базового значения.</t>
  </si>
  <si>
    <t>Утверждение перечня приоритетных услуг и сервисов, а также требований к моделям услуг предусмотрено пунктом 06.01.001.001.001 Федерального проекта "Цифровизация государственного управления" в 2019 году. Базовое значение и потребность в финансировании будет расчитана после утверждения переченя и требований в 2019 года (в том числе по муниципалитетам).</t>
  </si>
  <si>
    <t>Методика расчета базового значения отсутствует. Расчет производит Росстат</t>
  </si>
  <si>
    <t>Методика расчета базового значения показателя не определена. Разрабатывается в рамках блока мероприятий 06.01.001 Федерального проекта «Цифровое государственное управление»</t>
  </si>
  <si>
    <t>4.1</t>
  </si>
  <si>
    <t>5.1</t>
  </si>
  <si>
    <t>5.1.2</t>
  </si>
  <si>
    <t>врачей</t>
  </si>
  <si>
    <t>средних медработников</t>
  </si>
  <si>
    <t>Количество сохраненных жизней (по сравнению с 2018 годом)</t>
  </si>
  <si>
    <t>Граждан в возрасте 21 год и старше, прошедших в 2019 году диспансеризацию (1-й этап)</t>
  </si>
  <si>
    <t>Количество дополнительно трудоустроившихся в 2019 году специалистов (по сравнению с 2018 годом)</t>
  </si>
  <si>
    <t>Показатель 2 - Доля детей и молодежи (3-29 лет),  систематически занимающегося физической культурой и спортом, в общей численности детей и молодежи</t>
  </si>
  <si>
    <t>2.3</t>
  </si>
  <si>
    <t>2.7</t>
  </si>
  <si>
    <t>Показатель 3 - Доля населения среднего возраста, систематически занимающегося физической культурой и спортом, в общей численности населения среднего возраста (30-54 (59) лет)</t>
  </si>
  <si>
    <t>Показатель 4 - Доля населения старшего возраста, систематически занимающегося физической культурой и спортом, в общей численности населения старшего возраста (50 (60) лет и старше)</t>
  </si>
  <si>
    <t>ДД.ММ.2024-ДД.ММ.2024</t>
  </si>
  <si>
    <t>6.04839</t>
  </si>
  <si>
    <t>16.24439</t>
  </si>
  <si>
    <t>0.84</t>
  </si>
  <si>
    <t>01.01.2020-31.12.2021</t>
  </si>
  <si>
    <t>01.01.2019-31.08.2020</t>
  </si>
  <si>
    <t>2019-2020</t>
  </si>
  <si>
    <t>01.01.2019-30.12.2024</t>
  </si>
  <si>
    <t>Показатель 1 - Число детей, охваченных деятельностью детских технопарков «Кванториум» (мобильных технопарков «Кванториум») и других проектов,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Федерации, тыс. человек</t>
  </si>
  <si>
    <t>01.01.2021-30.12.2021</t>
  </si>
  <si>
    <t>Количество организаций культуры, получивших современное оборудование, ед. (нарастающим итогом)</t>
  </si>
  <si>
    <t>Количество специалистов, прошедших повышение квалификации на базе Центров непрерывного образования, чел. (нарастающим итогом)</t>
  </si>
  <si>
    <t>Количество любительских творческих коллективов, получивших грантовую поддержку ед. (нарастающим итогом)</t>
  </si>
  <si>
    <t>Количество волонтеров, вовлеченных в программу «Волонтеры культуры» чел.  (нарастающим итогом)</t>
  </si>
  <si>
    <t>Количество созданных виртуальных концертных залов ед.  (нарастающим итогом) </t>
  </si>
  <si>
    <t xml:space="preserve">Показатель 1. Количество организаций культуры, получивших современное оборудование </t>
  </si>
  <si>
    <t xml:space="preserve">Показатель 2 - Количество специалистов, прошедших повышение квалификации на базе Центров непрерывного   разования </t>
  </si>
  <si>
    <t>01.01.2019 - 31.12.2024</t>
  </si>
  <si>
    <t xml:space="preserve">Показатель 3. Количество любительских творческих коллективов, получивших грантовую поддержку </t>
  </si>
  <si>
    <t>01.01.2023 -31.12.2023</t>
  </si>
  <si>
    <t xml:space="preserve">Показатель 4. Количество волонтеров, вовлеченных в программу «Волонтеры культуры» </t>
  </si>
  <si>
    <t>01.01.2024 -31.12.2024</t>
  </si>
  <si>
    <t xml:space="preserve">Показатель 5. Количество созданных виртуальных концертных залов </t>
  </si>
  <si>
    <t>01.01.2021 -31.12.2021</t>
  </si>
  <si>
    <t>01.01.2020-31.12.2020</t>
  </si>
  <si>
    <t>Показатель 1 - Численность воспитанников в возрасте до трех лет, посещающих государственные и муниципальные организации, осуществляющие образовательную деятельность по образовательным программам дошкольного образования, присмотр и уход, в том числе в субъектах Российской Федерации, входящих в состав Дальневосточного и Северо-Кавказского федеральных округов, человек</t>
  </si>
  <si>
    <t>2.4</t>
  </si>
  <si>
    <t>2.5</t>
  </si>
  <si>
    <t>2.6</t>
  </si>
  <si>
    <t>2.8</t>
  </si>
  <si>
    <t>2.9</t>
  </si>
  <si>
    <t>2.10</t>
  </si>
  <si>
    <t>2.11</t>
  </si>
  <si>
    <t>Показатель 5 -  Уровень обеспеченности населения спортивными сооружениями исходя из единовременной пропускной способности объектов спорта</t>
  </si>
  <si>
    <t>2.12</t>
  </si>
  <si>
    <t>2.13</t>
  </si>
  <si>
    <t>Мероприятие 1. Реализована поддержка субъектов МСП, осуществляющих деятельность на территории моногородов Приморского краяи</t>
  </si>
  <si>
    <t>Мероприятие 2. Проведены мероприятия по популяризации предпринимательства и продвижению положительного образа предпринимателя</t>
  </si>
  <si>
    <t>Мероприятие 1. Реконструкция мнгогофункционального спортивного комплекса МБУ "Спортивная школа "Полет" Арсеньевского ГО</t>
  </si>
  <si>
    <t>Мероприятие 2. Строительство скоростной канатной дороги на базе зимних видов спорта КГАУ «КСШ» в г. Арсеньев (гора Обзорная)</t>
  </si>
  <si>
    <t>Мероприятие 1. Реконструкция стадиона "Авангард" г. Арсеньева</t>
  </si>
  <si>
    <t>Мероприятие 1. Строительство крытого тренировочного катка в г. Арсеньеве</t>
  </si>
  <si>
    <t>Показатель 1.  Количество сохраненных жизней (по сравнению с 2018 годом)</t>
  </si>
  <si>
    <t>Показатель 2. Количество граждан в возрасте 21 год и старше, прошедших в 2019 году диспансеризацию (1-й этап)</t>
  </si>
  <si>
    <t>Главный врач КГБУЗ "Арсеньевская городская больница" Аплюшкина Л.Г.</t>
  </si>
  <si>
    <t>Показатель 3. Количество дополнительно трудоустроившихся в 2019 году специалистов (по сравнению с 2018 годом)</t>
  </si>
  <si>
    <t>1.3</t>
  </si>
  <si>
    <t>1.4</t>
  </si>
  <si>
    <t>1.5</t>
  </si>
  <si>
    <t>1.6</t>
  </si>
  <si>
    <t>1.7</t>
  </si>
  <si>
    <t>1.8</t>
  </si>
  <si>
    <t>1.9</t>
  </si>
  <si>
    <t>№ показателя</t>
  </si>
  <si>
    <t>начальник управления образования Ягодина Т.И.</t>
  </si>
  <si>
    <t>Строительство пришкольного стадиона при МОБУ "Средняя общеобразовательная школа № 5</t>
  </si>
  <si>
    <t>Строительство пришкольного стадиона при МОБУ "Гимназия № 7"</t>
  </si>
  <si>
    <t>Строительство пришкольного стадиона при МОБУ "Средняя общеобразовательная школа № 10"</t>
  </si>
  <si>
    <t>Капитальный ремонт освещения стадиона "Восток" Арсеньевского ГО</t>
  </si>
  <si>
    <t>Реконструкция муниципального автономного учреждения "Центр  туризма и отдыха "Салют" Арсеньевского ГО</t>
  </si>
  <si>
    <t>Капитальный ремонт спортивных залов (атлетический, тренажерный) МБУ "Спортивная школа олимпийского резерва "Богатырь" Арсеньевского ГО</t>
  </si>
  <si>
    <t>Плоскостное спортивное сооружение. Крытая спортивная площадка (атлетический павильон) для гимнастических упражнений. МБУ "Спортивная школа "Юность"</t>
  </si>
  <si>
    <t>Плоскостное спортивное сооружение. Крытая спортивная площадка (атлетический павильон) для гимнастических упражнений. МБУ "Спортивная школа "Восток"</t>
  </si>
  <si>
    <t>Капитальный ремонт многофункционального спортивного комплекса МБУ "Спортивная школа "Восток"</t>
  </si>
  <si>
    <t>Капитальный ремонт многофункционального спортивного комплекса МБУ "Спортивная школа "Юность"</t>
  </si>
  <si>
    <t>Начальник управления спорта и молодежной политики Шевчук А.К.</t>
  </si>
  <si>
    <t>Строительство детского сада на 220 мест</t>
  </si>
  <si>
    <t>№ показателя/мероприятия</t>
  </si>
  <si>
    <t>Многофункциональный медицинский центр (в составе Перинатальный центр на севере Приморского края (г.Арсеньев), создание акушерского стационара III уровня, отделение лучевой диагностики, патологоанатомическое отделение, прачечная)</t>
  </si>
  <si>
    <t>Текущий ремонт здания стационара (л.Островского,42)</t>
  </si>
  <si>
    <t>Капитальный ремонт здания стационара (л.Островского,44)</t>
  </si>
  <si>
    <t>Реконструкция здания хозблока для размещения утепленных гаражных боксов, прачечной,  дез.камеры. (ул.Островского,42))</t>
  </si>
  <si>
    <t>Капитальный ремонт кровли, фасада здания стоматологической поликлиники (ул.Садовая,17)</t>
  </si>
  <si>
    <t>Капитальный ремонт здания детской больницы и поликлиники (ул.Ломоносова,2)</t>
  </si>
  <si>
    <t>Капитальный ремонт здания детской поликлиники (ул.25лет Арсеньеву, 9 а)</t>
  </si>
  <si>
    <t>Реконструкцияздания патологоанатомического отделения (ул.Островского,42)</t>
  </si>
  <si>
    <t>Капитальный ремонт здания  детской инфекционной больницы  (ул.Октябрьская, 21)</t>
  </si>
  <si>
    <t>Создание детского технопарка "КВАНТОРИУМ" (путем реконструкции здания)</t>
  </si>
  <si>
    <t>Начальник управления культуры Шевченко О.Ф.</t>
  </si>
  <si>
    <t>Оснащение  музыкальными инструментами, оборудованием и учебными материаламиМуниципального бюджетного учреждения  дополнительного образования "Детская школа искусств" Арсеньевского городского округа</t>
  </si>
  <si>
    <t xml:space="preserve">Организация участия библиотеки-филиала № 5  муниципального бюджетного учреждения культуры "Централизованная библиотечная система им. В.К. Арсеньева" в конкурсном отборе на получение грантовых средств для создания модельной библиотеки </t>
  </si>
  <si>
    <t>Повышение квалификации специалистов учреждений культуры и педагогических работников дополнительного образования в области искусств Арсеньевского городского округа на базе Центра непрерывного образования и повышения квалификации творческих и управленческих кадров в сфере культуры</t>
  </si>
  <si>
    <t>Организация участия  творческого коллектива муниципального бюджетного учреждения культуры "Дворец культуры "Прогресс" в Фестивале любительских творческих коллективов с вручением гранта</t>
  </si>
  <si>
    <t xml:space="preserve">Организация направления волонтера культуры на обучение в международный волонтерский лагерь </t>
  </si>
  <si>
    <t>Организация участия в конкурсном отборе на получение грантовых средств на создание вирутального концертног зала в муниципальном бюджетном учреждении культуры "Дворец культуры "Прогресс"</t>
  </si>
  <si>
    <t>01.01.2022 - 31.01.2022</t>
  </si>
  <si>
    <t>Начальник управления жизнеобеспечения  А.И. Голомидов</t>
  </si>
  <si>
    <t>Благоустройство дворовых территорий многоквартирных жилых домов</t>
  </si>
  <si>
    <t>Благоустройство наиболее посещаемой муниципальной территории общего пользования городского округа</t>
  </si>
  <si>
    <t>Благоустройство территории городского парка</t>
  </si>
  <si>
    <t>Переселение граждан из аварийного жилищного фонда</t>
  </si>
  <si>
    <t>Показатель 1 - Доля городского населения Российской Федерации, обеспеченного качественной питьевой водой из систем централизованного водоснабжения, %</t>
  </si>
  <si>
    <t>Показатель 2 - Доля твердых коммунальных отходов, направленных на обработку в общем объеме образованных твердых коммунальных отходов, %</t>
  </si>
  <si>
    <t>Реконструкция водопроводных очистных сооружений на водохранилище реки Дачная</t>
  </si>
  <si>
    <t>Строительство сортировочной линии на полигоне</t>
  </si>
  <si>
    <t>11</t>
  </si>
  <si>
    <t>12</t>
  </si>
  <si>
    <t>13</t>
  </si>
  <si>
    <t>14</t>
  </si>
  <si>
    <t>15</t>
  </si>
  <si>
    <t>16</t>
  </si>
  <si>
    <t>17</t>
  </si>
  <si>
    <t>Показатель 10 - Количество подготовленных специалистов по образовательным программам в области информационной безопасности в организациях высшего и профессионального образования государственной собственности субъекта Российской Федерации и муниципальной собственности, с использованием в образовательном процессе отечественных высокотехнологичных комплексов и средств защиты информации, тыс. чел.</t>
  </si>
  <si>
    <t>Обучение специалиста по образовательным программам в области информационной безопасности (повышение квалификации)</t>
  </si>
  <si>
    <t>Показатель 1 - Количество самозанятях граждан, зафиксировавших свой статус, с учетом введения налогового режима для самозанятых, нарастающим итогом, млн. чел.</t>
  </si>
  <si>
    <t>Показатель 2 - Количество физических лиц – участников федерального проекта, тыс. чел., нарастающим итогом</t>
  </si>
  <si>
    <t>РАЗДЕЛ I. ЗДРАВООХРАНЕНИЕ</t>
  </si>
  <si>
    <t>РАЗДЕЛ II. ОБРАЗОВАНИЕ</t>
  </si>
  <si>
    <t>РАЗДЕЛ III. ДЕМОГРАФИЯ</t>
  </si>
  <si>
    <t>РАЗДЕЛ IV. КУЛЬТУРА</t>
  </si>
  <si>
    <t>РАЗДЕЛ V. ЖИЛЬЕ И ГОРОДСКАЯ СРЕДА</t>
  </si>
  <si>
    <t>РАЗДЕЛ VI. ЭКОЛОГИЯ</t>
  </si>
  <si>
    <t>РАЗДЕЛ VIII.  ЦИФРОВАЯ ЭКОНОМИКА</t>
  </si>
  <si>
    <t>РАЗДЕЛ IX. МАЛОЕ И СРЕДНЕЕ ПРЕДПРИНИМАТЕЛЬСТВО И ПОДДЕРЖКА ИНДИВИДУАЛЬНОЙ ПРЕДПРИНИМАТЕЛЬСКОЙ ИНИЦИАТИВЫ</t>
  </si>
  <si>
    <t>01.01.2019-31.12.2023</t>
  </si>
  <si>
    <t>01.01.2019-31.12.2020</t>
  </si>
  <si>
    <t>01.01.2022-31.12.2022</t>
  </si>
  <si>
    <t>01.01.2021-31.12.2021</t>
  </si>
  <si>
    <t>01.01.2022-31.12.2024</t>
  </si>
  <si>
    <t>01.01.2024-31.12.2024</t>
  </si>
  <si>
    <t>01.01.2019-31.12.2019</t>
  </si>
  <si>
    <t>01.01.2018-31.12.2019</t>
  </si>
  <si>
    <t>01.01.2023-31.12.2023</t>
  </si>
  <si>
    <t>01.01.2021-31.12.2023</t>
  </si>
  <si>
    <t>01.01.2018-31.12.2020</t>
  </si>
  <si>
    <t>01.01.2018-31.12.2024</t>
  </si>
  <si>
    <t>01.01.2018-31.12.2021</t>
  </si>
  <si>
    <t>01.01.2019-31.12.2024</t>
  </si>
  <si>
    <t>Начальник организационногоуправления И.А. Абрамова</t>
  </si>
  <si>
    <t>Начальник управления экономики и инвестиций Л.Л.Конечных</t>
  </si>
  <si>
    <t>Начальник управления жизнеобеспечения администрации АГО,                       А.И. Голомидов</t>
  </si>
  <si>
    <t>Количество городов с благоприятной городской средой, ед.</t>
  </si>
  <si>
    <t>Среднее значение индекса качества городской среды по Российской Федерации, условная единица</t>
  </si>
  <si>
    <t>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среды, %</t>
  </si>
  <si>
    <t>3.3</t>
  </si>
  <si>
    <t>Проведение общественных обсуждений по вопросам выборка городских территорий, подлежащих благоустройству в певроочередном порядке</t>
  </si>
  <si>
    <t>4.2</t>
  </si>
  <si>
    <t>Проведение общественных обсуждений по утверждению дизайн-проектов благоустройства выбранных территорий</t>
  </si>
  <si>
    <t>4.3</t>
  </si>
  <si>
    <t>Проведение общественных обсуждениймуниципальной программы "Формирвоание современной городской среды Арсеньевского городского округа" на 2018-2024 годы, в том числе при внесении изменений в программу</t>
  </si>
  <si>
    <t>4.4</t>
  </si>
  <si>
    <t>Проведение рейтингового голосования по отбору общественных территорий Арсеньевского городского округа, подлежащих благоустройству в первоочередном порядке</t>
  </si>
  <si>
    <t>Мероприятие 1. Благоустройство дворовых территорий многоквартирных жилых домов</t>
  </si>
  <si>
    <t>Мероприятие 2. Благоустройство наиболее посещаемой муниципальной территории общего пользования городского округа</t>
  </si>
  <si>
    <t>Мероприятие 3. Благоустройство территории городского парка</t>
  </si>
  <si>
    <t>Мероприятие 4. Реконструкция автомобильной дороги по ул. Новикова» (асфальтобетон, V категория, протяженность 5,028 км, ширина проезжей части 6 м</t>
  </si>
  <si>
    <t>Мероприятие 5. Реконструкция объездной автомобильной дороги по ул. Камышовая (пескогравий, IV категория, протяженность 5,375 км, ширина проезжей части 5 м)</t>
  </si>
  <si>
    <t>Мероприятие 6. Реконструкция объездной автомобильной дороги по ул. 9 Мая (асфальтобетон, III категория, протяженность 3,412 км, ширина проезжей части 6 м)</t>
  </si>
  <si>
    <t>Мероприятие 7. Модернизация уличного освещения а/д регионального значения Осиновка — Рудная Пристань от 105 до 111 км</t>
  </si>
  <si>
    <t>01.01.2019 г. - 31.01.2020 г.</t>
  </si>
  <si>
    <t>Показатель 3 - Среднее значение индекса качества городской среды по Российской Федерации, условная единица</t>
  </si>
  <si>
    <t>Показатель 2 - Реализованы мероприятия по благоуствойству, предусмотренные государственными (муниципальными) программами формирования современной городской среды (количество обустроенных ебщественных пространств), не менее ед. накопительным итогом начиная с 2019 г., ед.</t>
  </si>
  <si>
    <t>Показатель 1 - Количество городов с благоприятной городской средой, ед.</t>
  </si>
  <si>
    <t>Показатель 4 - 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среды, %</t>
  </si>
  <si>
    <t>Показатель 5 - Количество квадратных метров, расселенного аварийного жилищного фонда, тыс. кв. метров общей площади</t>
  </si>
  <si>
    <t>Показатель 6 - Количество граждан, расселенных из аварийного жилищного фонда, тыс. чел.</t>
  </si>
  <si>
    <t>6.1</t>
  </si>
  <si>
    <t xml:space="preserve">ДОРОЖНАЯ КАРТА
по достижению показателей Указа Президента Российской Федерации 
от 07 мая 2018 года № 204 «О национальных целях и стратегических задачах развития Российской Федерации на период до 2024 года
 в Арсеньевском городском округе 
</t>
  </si>
  <si>
    <t>«Ремонт тротуаров автомобильных дорог общего пользования с обустройством выходов на пешеходные переходы (общая площадь - 80,7 тыс.кв.м)»</t>
  </si>
  <si>
    <t>«Модернизация нерегулируемых пешеходных переходов, в том числе прилегающих непосредственно к дошкольным образовательным организациям, общеобразовательным организациям и организациям дополнительного образования, средствами освещения, искусственными дорожными неровностями, светофорами Т.7, системами светового оповещения, дорожными знаками с внутренним освещением и светодиодной индикацией,             Г-образными опорами, дорожной разметкой»</t>
  </si>
  <si>
    <t>Плоскостное спортивное сооружение. Универсальная площадка для игровых видов спорта. МОБУ "Средняя общеобразовательная школа № 1"</t>
  </si>
  <si>
    <t>Плоскостное спортивное сооружение. Универсальная площадка для игровых видов спорта. МОБУ "Средняя общеобразовательная школа № 3"</t>
  </si>
  <si>
    <t xml:space="preserve"> Плоскостное спортивное сооружение. Универсальная площадка для игровых видов спорта. МОБУ "Средняя общеобразовательная школа № 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</si>
</sst>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0.0"/>
    <numFmt numFmtId="165" formatCode="#,##0.0"/>
    <numFmt numFmtId="166" formatCode="0.000"/>
    <numFmt numFmtId="167" formatCode="0.000000"/>
    <numFmt numFmtId="168" formatCode="#,##0.000000"/>
    <numFmt numFmtId="169" formatCode="dd/mm/yy;@"/>
    <numFmt numFmtId="170" formatCode="#,##0.000"/>
    <numFmt numFmtId="171" formatCode="#,##0.00000"/>
  </numFmts>
  <fonts count="1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5E0B4"/>
        <bgColor rgb="FFCCFFCC"/>
      </patternFill>
    </fill>
    <fill>
      <patternFill patternType="solid">
        <fgColor rgb="FFFFE699"/>
        <bgColor rgb="FFFFCC9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2" fontId="3" fillId="0" borderId="0">
      <alignment horizontal="center" vertical="top" wrapText="1"/>
    </xf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>
      <protection locked="0"/>
    </xf>
    <xf numFmtId="9" fontId="2" fillId="0" borderId="0" applyFont="0" applyFill="0" applyBorder="0" applyAlignment="0" applyProtection="0"/>
    <xf numFmtId="0" fontId="14" fillId="0" borderId="0"/>
    <xf numFmtId="43" fontId="2" fillId="0" borderId="0" applyFont="0" applyFill="0" applyBorder="0" applyAlignment="0" applyProtection="0"/>
  </cellStyleXfs>
  <cellXfs count="249">
    <xf numFmtId="0" fontId="0" fillId="0" borderId="0" xfId="0"/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8" fillId="0" borderId="0" xfId="0" applyFont="1"/>
    <xf numFmtId="16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Border="1" applyAlignment="1">
      <alignment horizontal="center" vertical="center"/>
    </xf>
    <xf numFmtId="0" fontId="8" fillId="0" borderId="0" xfId="0" applyFont="1" applyFill="1"/>
    <xf numFmtId="168" fontId="10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49" fontId="4" fillId="0" borderId="9" xfId="0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14" fontId="4" fillId="0" borderId="10" xfId="0" applyNumberFormat="1" applyFont="1" applyBorder="1" applyAlignment="1">
      <alignment horizontal="center" vertical="center"/>
    </xf>
    <xf numFmtId="166" fontId="4" fillId="0" borderId="10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9" fontId="4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14" fontId="4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/>
    <xf numFmtId="0" fontId="0" fillId="0" borderId="1" xfId="0" applyBorder="1"/>
    <xf numFmtId="0" fontId="1" fillId="3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/>
    <xf numFmtId="49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right" vertical="center" wrapText="1"/>
    </xf>
    <xf numFmtId="49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70" fontId="4" fillId="0" borderId="1" xfId="0" applyNumberFormat="1" applyFont="1" applyFill="1" applyBorder="1" applyAlignment="1">
      <alignment horizontal="center" vertical="center" wrapText="1"/>
    </xf>
    <xf numFmtId="170" fontId="4" fillId="3" borderId="1" xfId="0" applyNumberFormat="1" applyFont="1" applyFill="1" applyBorder="1" applyAlignment="1">
      <alignment horizontal="center" vertical="center" wrapText="1"/>
    </xf>
    <xf numFmtId="170" fontId="1" fillId="3" borderId="1" xfId="0" applyNumberFormat="1" applyFont="1" applyFill="1" applyBorder="1" applyAlignment="1">
      <alignment horizontal="right" vertical="center" wrapText="1"/>
    </xf>
    <xf numFmtId="0" fontId="1" fillId="3" borderId="0" xfId="0" applyFont="1" applyFill="1" applyBorder="1" applyAlignment="1">
      <alignment horizontal="center" vertical="center"/>
    </xf>
    <xf numFmtId="165" fontId="4" fillId="3" borderId="0" xfId="0" applyNumberFormat="1" applyFont="1" applyFill="1" applyBorder="1" applyAlignment="1">
      <alignment horizontal="center" vertical="center"/>
    </xf>
    <xf numFmtId="1" fontId="4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70" fontId="1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right" vertical="center" wrapText="1"/>
    </xf>
    <xf numFmtId="0" fontId="0" fillId="0" borderId="0" xfId="0" applyBorder="1"/>
    <xf numFmtId="49" fontId="4" fillId="3" borderId="0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14" fontId="4" fillId="0" borderId="0" xfId="0" applyNumberFormat="1" applyFont="1" applyBorder="1" applyAlignment="1">
      <alignment horizontal="center" vertical="center"/>
    </xf>
    <xf numFmtId="49" fontId="4" fillId="6" borderId="0" xfId="0" applyNumberFormat="1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left" vertical="center" wrapText="1"/>
    </xf>
    <xf numFmtId="171" fontId="4" fillId="6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70" fontId="4" fillId="6" borderId="1" xfId="0" applyNumberFormat="1" applyFont="1" applyFill="1" applyBorder="1" applyAlignment="1">
      <alignment horizontal="center" vertical="center" wrapText="1"/>
    </xf>
    <xf numFmtId="171" fontId="1" fillId="6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 wrapText="1"/>
    </xf>
    <xf numFmtId="0" fontId="0" fillId="0" borderId="0" xfId="0"/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4" fillId="3" borderId="7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vertical="center" wrapText="1"/>
    </xf>
    <xf numFmtId="2" fontId="1" fillId="3" borderId="8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" fillId="3" borderId="0" xfId="0" applyFont="1" applyFill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4" fontId="0" fillId="3" borderId="0" xfId="0" applyNumberFormat="1" applyFill="1" applyAlignment="1">
      <alignment horizontal="center" vertical="center"/>
    </xf>
    <xf numFmtId="9" fontId="10" fillId="3" borderId="1" xfId="7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left" vertical="top" wrapText="1"/>
    </xf>
    <xf numFmtId="165" fontId="10" fillId="3" borderId="1" xfId="0" applyNumberFormat="1" applyFont="1" applyFill="1" applyBorder="1" applyAlignment="1">
      <alignment horizontal="left" vertical="center"/>
    </xf>
    <xf numFmtId="3" fontId="4" fillId="3" borderId="1" xfId="0" applyNumberFormat="1" applyFont="1" applyFill="1" applyBorder="1" applyAlignment="1">
      <alignment horizontal="center" vertical="center"/>
    </xf>
    <xf numFmtId="14" fontId="10" fillId="3" borderId="0" xfId="0" applyNumberFormat="1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 wrapText="1"/>
    </xf>
    <xf numFmtId="2" fontId="8" fillId="3" borderId="1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8" fillId="3" borderId="0" xfId="0" applyFont="1" applyFill="1"/>
    <xf numFmtId="4" fontId="10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0" fontId="10" fillId="3" borderId="0" xfId="0" applyFont="1" applyFill="1" applyAlignment="1">
      <alignment horizontal="center"/>
    </xf>
    <xf numFmtId="170" fontId="8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/>
    </xf>
    <xf numFmtId="49" fontId="4" fillId="3" borderId="8" xfId="0" applyNumberFormat="1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" fontId="15" fillId="3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/>
    </xf>
    <xf numFmtId="165" fontId="4" fillId="3" borderId="3" xfId="0" applyNumberFormat="1" applyFont="1" applyFill="1" applyBorder="1" applyAlignment="1">
      <alignment horizontal="center" vertical="center"/>
    </xf>
    <xf numFmtId="165" fontId="4" fillId="3" borderId="4" xfId="0" applyNumberFormat="1" applyFont="1" applyFill="1" applyBorder="1" applyAlignment="1">
      <alignment horizontal="center" vertical="center"/>
    </xf>
    <xf numFmtId="165" fontId="4" fillId="3" borderId="2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/>
    </xf>
    <xf numFmtId="49" fontId="4" fillId="0" borderId="18" xfId="0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9" fontId="4" fillId="0" borderId="1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left" vertical="center"/>
    </xf>
    <xf numFmtId="49" fontId="1" fillId="0" borderId="4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/>
    </xf>
    <xf numFmtId="1" fontId="15" fillId="0" borderId="7" xfId="0" applyNumberFormat="1" applyFont="1" applyFill="1" applyBorder="1" applyAlignment="1">
      <alignment horizontal="center" vertical="center" wrapText="1"/>
    </xf>
    <xf numFmtId="43" fontId="1" fillId="3" borderId="3" xfId="9" applyFont="1" applyFill="1" applyBorder="1" applyAlignment="1">
      <alignment horizontal="left" vertical="center" wrapText="1"/>
    </xf>
    <xf numFmtId="43" fontId="1" fillId="3" borderId="4" xfId="9" applyFont="1" applyFill="1" applyBorder="1" applyAlignment="1">
      <alignment horizontal="left" vertical="center" wrapText="1"/>
    </xf>
    <xf numFmtId="43" fontId="1" fillId="3" borderId="2" xfId="9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</cellXfs>
  <cellStyles count="10">
    <cellStyle name="st_table_cell_number" xfId="1"/>
    <cellStyle name="Обычный" xfId="0" builtinId="0"/>
    <cellStyle name="Обычный 2" xfId="8"/>
    <cellStyle name="Обычный 2 2" xfId="6"/>
    <cellStyle name="Обычный 2 5" xfId="2"/>
    <cellStyle name="Обычный 3" xfId="4"/>
    <cellStyle name="Обычный 3 3" xfId="5"/>
    <cellStyle name="Обычный 4 2" xfId="3"/>
    <cellStyle name="Процентный" xfId="7" builtinId="5"/>
    <cellStyle name="Финансовый" xfId="9" builtinId="3"/>
  </cellStyles>
  <dxfs count="0"/>
  <tableStyles count="0" defaultTableStyle="TableStyleMedium2" defaultPivotStyle="PivotStyleLight16"/>
  <colors>
    <mruColors>
      <color rgb="FFFFFF66"/>
      <color rgb="FFFEBEF9"/>
      <color rgb="FFD1B2E8"/>
      <color rgb="FFB17E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955040</xdr:colOff>
      <xdr:row>0</xdr:row>
      <xdr:rowOff>88900</xdr:rowOff>
    </xdr:from>
    <xdr:to>
      <xdr:col>12</xdr:col>
      <xdr:colOff>0</xdr:colOff>
      <xdr:row>8</xdr:row>
      <xdr:rowOff>222250</xdr:rowOff>
    </xdr:to>
    <xdr:sp macro="" textlink="">
      <xdr:nvSpPr>
        <xdr:cNvPr id="1025" name="Надпись 2"/>
        <xdr:cNvSpPr txBox="1">
          <a:spLocks noChangeArrowheads="1"/>
        </xdr:cNvSpPr>
      </xdr:nvSpPr>
      <xdr:spPr bwMode="auto">
        <a:xfrm>
          <a:off x="14432915" y="88900"/>
          <a:ext cx="4823460" cy="12604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63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УТВЕРЖДЕНА</a:t>
          </a:r>
        </a:p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постановлением администрации </a:t>
          </a:r>
        </a:p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Арсеньевского городского округа</a:t>
          </a:r>
        </a:p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от </a:t>
          </a:r>
          <a:r>
            <a:rPr lang="en-US" sz="1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29</a:t>
          </a:r>
          <a:r>
            <a:rPr lang="ru-RU" sz="1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.03.2019 № 212-па</a:t>
          </a:r>
        </a:p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C120"/>
  <sheetViews>
    <sheetView tabSelected="1" view="pageBreakPreview" zoomScale="60" zoomScaleNormal="100" workbookViewId="0">
      <selection activeCell="AG58" sqref="AG58"/>
    </sheetView>
  </sheetViews>
  <sheetFormatPr defaultColWidth="8.88671875" defaultRowHeight="14.4" x14ac:dyDescent="0.3"/>
  <cols>
    <col min="1" max="1" width="10.5546875" style="132" customWidth="1"/>
    <col min="2" max="2" width="68.6640625" style="112" customWidth="1"/>
    <col min="3" max="3" width="17" style="112" customWidth="1"/>
    <col min="4" max="5" width="21.109375" style="112" customWidth="1"/>
    <col min="6" max="6" width="20.33203125" style="112" customWidth="1"/>
    <col min="7" max="12" width="21.5546875" style="112" customWidth="1"/>
    <col min="13" max="13" width="21.5546875" style="112" hidden="1" customWidth="1"/>
    <col min="14" max="29" width="0" style="112" hidden="1" customWidth="1"/>
    <col min="30" max="16384" width="8.88671875" style="112"/>
  </cols>
  <sheetData>
    <row r="6" spans="1:13" ht="13.5" customHeight="1" x14ac:dyDescent="0.3"/>
    <row r="7" spans="1:13" ht="9.75" hidden="1" customHeight="1" x14ac:dyDescent="0.3"/>
    <row r="8" spans="1:13" hidden="1" x14ac:dyDescent="0.3"/>
    <row r="9" spans="1:13" ht="99.75" customHeight="1" x14ac:dyDescent="0.3">
      <c r="A9" s="157" t="s">
        <v>343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</row>
    <row r="10" spans="1:13" ht="17.399999999999999" x14ac:dyDescent="0.3">
      <c r="A10" s="113"/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</row>
    <row r="11" spans="1:13" ht="17.399999999999999" x14ac:dyDescent="0.3">
      <c r="A11" s="159" t="s">
        <v>292</v>
      </c>
      <c r="B11" s="160"/>
      <c r="C11" s="160"/>
      <c r="D11" s="160"/>
      <c r="E11" s="160"/>
      <c r="F11" s="160"/>
      <c r="G11" s="160"/>
      <c r="H11" s="160"/>
      <c r="I11" s="160"/>
      <c r="J11" s="161"/>
      <c r="K11" s="60"/>
    </row>
    <row r="12" spans="1:13" ht="18" customHeight="1" x14ac:dyDescent="0.3">
      <c r="A12" s="163" t="s">
        <v>239</v>
      </c>
      <c r="B12" s="164" t="s">
        <v>14</v>
      </c>
      <c r="C12" s="165" t="s">
        <v>15</v>
      </c>
      <c r="D12" s="167"/>
      <c r="E12" s="165" t="s">
        <v>41</v>
      </c>
      <c r="F12" s="166"/>
      <c r="G12" s="166"/>
      <c r="H12" s="166"/>
      <c r="I12" s="166"/>
      <c r="J12" s="167"/>
      <c r="K12" s="61"/>
    </row>
    <row r="13" spans="1:13" ht="18" x14ac:dyDescent="0.3">
      <c r="A13" s="163"/>
      <c r="B13" s="164"/>
      <c r="C13" s="114" t="s">
        <v>58</v>
      </c>
      <c r="D13" s="115" t="s">
        <v>59</v>
      </c>
      <c r="E13" s="115" t="s">
        <v>60</v>
      </c>
      <c r="F13" s="115" t="s">
        <v>61</v>
      </c>
      <c r="G13" s="114" t="s">
        <v>62</v>
      </c>
      <c r="H13" s="114" t="s">
        <v>63</v>
      </c>
      <c r="I13" s="114" t="s">
        <v>64</v>
      </c>
      <c r="J13" s="114" t="s">
        <v>65</v>
      </c>
      <c r="K13" s="62"/>
    </row>
    <row r="14" spans="1:13" ht="18" hidden="1" x14ac:dyDescent="0.3">
      <c r="A14" s="145" t="s">
        <v>56</v>
      </c>
      <c r="B14" s="146"/>
      <c r="C14" s="146"/>
      <c r="D14" s="146"/>
      <c r="E14" s="146"/>
      <c r="F14" s="146"/>
      <c r="G14" s="146"/>
      <c r="H14" s="146"/>
      <c r="I14" s="146"/>
      <c r="J14" s="147"/>
      <c r="K14" s="63"/>
    </row>
    <row r="15" spans="1:13" ht="36" hidden="1" x14ac:dyDescent="0.3">
      <c r="A15" s="94" t="s">
        <v>16</v>
      </c>
      <c r="B15" s="95" t="s">
        <v>66</v>
      </c>
      <c r="C15" s="24">
        <v>55.6</v>
      </c>
      <c r="D15" s="28">
        <v>43070</v>
      </c>
      <c r="E15" s="24">
        <v>57.9</v>
      </c>
      <c r="F15" s="24">
        <v>59</v>
      </c>
      <c r="G15" s="24">
        <v>60.1</v>
      </c>
      <c r="H15" s="24">
        <v>61.2</v>
      </c>
      <c r="I15" s="24">
        <v>62.3</v>
      </c>
      <c r="J15" s="24">
        <v>63</v>
      </c>
      <c r="K15" s="64"/>
    </row>
    <row r="16" spans="1:13" ht="36" hidden="1" x14ac:dyDescent="0.3">
      <c r="A16" s="94" t="s">
        <v>12</v>
      </c>
      <c r="B16" s="95" t="s">
        <v>67</v>
      </c>
      <c r="C16" s="24">
        <v>53.5</v>
      </c>
      <c r="D16" s="28">
        <v>43070</v>
      </c>
      <c r="E16" s="24">
        <v>55</v>
      </c>
      <c r="F16" s="24">
        <v>55.6</v>
      </c>
      <c r="G16" s="24">
        <v>56.1</v>
      </c>
      <c r="H16" s="24">
        <v>56.7</v>
      </c>
      <c r="I16" s="24">
        <v>57.2</v>
      </c>
      <c r="J16" s="24">
        <v>60</v>
      </c>
      <c r="K16" s="64"/>
    </row>
    <row r="17" spans="1:11" ht="72" hidden="1" x14ac:dyDescent="0.3">
      <c r="A17" s="94" t="s">
        <v>7</v>
      </c>
      <c r="B17" s="95" t="s">
        <v>68</v>
      </c>
      <c r="C17" s="24">
        <v>23</v>
      </c>
      <c r="D17" s="28">
        <v>43070</v>
      </c>
      <c r="E17" s="24">
        <v>21</v>
      </c>
      <c r="F17" s="24">
        <v>20.2</v>
      </c>
      <c r="G17" s="24">
        <v>19.5</v>
      </c>
      <c r="H17" s="24">
        <v>18.8</v>
      </c>
      <c r="I17" s="24">
        <v>18.100000000000001</v>
      </c>
      <c r="J17" s="24">
        <v>17.3</v>
      </c>
      <c r="K17" s="64"/>
    </row>
    <row r="18" spans="1:11" ht="18" hidden="1" x14ac:dyDescent="0.3">
      <c r="A18" s="145" t="s">
        <v>75</v>
      </c>
      <c r="B18" s="146"/>
      <c r="C18" s="146"/>
      <c r="D18" s="146"/>
      <c r="E18" s="146"/>
      <c r="F18" s="146"/>
      <c r="G18" s="146"/>
      <c r="H18" s="146"/>
      <c r="I18" s="146"/>
      <c r="J18" s="147"/>
      <c r="K18" s="63"/>
    </row>
    <row r="19" spans="1:11" ht="36" hidden="1" x14ac:dyDescent="0.3">
      <c r="A19" s="94" t="s">
        <v>16</v>
      </c>
      <c r="B19" s="95" t="s">
        <v>76</v>
      </c>
      <c r="C19" s="24">
        <v>0</v>
      </c>
      <c r="D19" s="24" t="s">
        <v>22</v>
      </c>
      <c r="E19" s="24" t="s">
        <v>80</v>
      </c>
      <c r="F19" s="24" t="s">
        <v>80</v>
      </c>
      <c r="G19" s="24" t="s">
        <v>80</v>
      </c>
      <c r="H19" s="24" t="s">
        <v>81</v>
      </c>
      <c r="I19" s="24" t="s">
        <v>81</v>
      </c>
      <c r="J19" s="24" t="s">
        <v>81</v>
      </c>
      <c r="K19" s="64"/>
    </row>
    <row r="20" spans="1:11" ht="54" hidden="1" x14ac:dyDescent="0.3">
      <c r="A20" s="94" t="s">
        <v>12</v>
      </c>
      <c r="B20" s="95" t="s">
        <v>77</v>
      </c>
      <c r="C20" s="24">
        <v>0</v>
      </c>
      <c r="D20" s="24" t="s">
        <v>22</v>
      </c>
      <c r="E20" s="24" t="s">
        <v>82</v>
      </c>
      <c r="F20" s="24" t="s">
        <v>82</v>
      </c>
      <c r="G20" s="24" t="s">
        <v>83</v>
      </c>
      <c r="H20" s="24" t="s">
        <v>83</v>
      </c>
      <c r="I20" s="24" t="s">
        <v>83</v>
      </c>
      <c r="J20" s="24" t="s">
        <v>83</v>
      </c>
      <c r="K20" s="64"/>
    </row>
    <row r="21" spans="1:11" ht="36" hidden="1" x14ac:dyDescent="0.3">
      <c r="A21" s="94" t="s">
        <v>7</v>
      </c>
      <c r="B21" s="95" t="s">
        <v>17</v>
      </c>
      <c r="C21" s="24">
        <v>0.57999999999999996</v>
      </c>
      <c r="D21" s="24" t="s">
        <v>22</v>
      </c>
      <c r="E21" s="24">
        <v>0.629</v>
      </c>
      <c r="F21" s="24">
        <v>0.64600000000000002</v>
      </c>
      <c r="G21" s="24">
        <v>0.68300000000000005</v>
      </c>
      <c r="H21" s="24">
        <v>1.0129999999999999</v>
      </c>
      <c r="I21" s="24">
        <v>1.1279999999999999</v>
      </c>
      <c r="J21" s="24">
        <v>1.32</v>
      </c>
      <c r="K21" s="64"/>
    </row>
    <row r="22" spans="1:11" ht="54" hidden="1" x14ac:dyDescent="0.3">
      <c r="A22" s="94" t="s">
        <v>8</v>
      </c>
      <c r="B22" s="95" t="s">
        <v>45</v>
      </c>
      <c r="C22" s="24">
        <v>9.1999999999999993</v>
      </c>
      <c r="D22" s="24" t="s">
        <v>22</v>
      </c>
      <c r="E22" s="24">
        <v>11</v>
      </c>
      <c r="F22" s="24">
        <v>12.8</v>
      </c>
      <c r="G22" s="24">
        <v>14.6</v>
      </c>
      <c r="H22" s="24">
        <v>16.399999999999999</v>
      </c>
      <c r="I22" s="24">
        <v>18.2</v>
      </c>
      <c r="J22" s="24">
        <v>20</v>
      </c>
      <c r="K22" s="64"/>
    </row>
    <row r="23" spans="1:11" ht="72" hidden="1" x14ac:dyDescent="0.3">
      <c r="A23" s="94" t="s">
        <v>9</v>
      </c>
      <c r="B23" s="95" t="s">
        <v>18</v>
      </c>
      <c r="C23" s="24">
        <v>0</v>
      </c>
      <c r="D23" s="24" t="s">
        <v>22</v>
      </c>
      <c r="E23" s="24">
        <v>19</v>
      </c>
      <c r="F23" s="24">
        <v>48</v>
      </c>
      <c r="G23" s="24">
        <v>50</v>
      </c>
      <c r="H23" s="24">
        <v>52</v>
      </c>
      <c r="I23" s="24">
        <v>53</v>
      </c>
      <c r="J23" s="24">
        <v>56</v>
      </c>
      <c r="K23" s="64"/>
    </row>
    <row r="24" spans="1:11" ht="54" hidden="1" x14ac:dyDescent="0.3">
      <c r="A24" s="94" t="s">
        <v>13</v>
      </c>
      <c r="B24" s="95" t="s">
        <v>78</v>
      </c>
      <c r="C24" s="24">
        <v>10</v>
      </c>
      <c r="D24" s="24" t="s">
        <v>21</v>
      </c>
      <c r="E24" s="24">
        <v>19</v>
      </c>
      <c r="F24" s="24">
        <v>28</v>
      </c>
      <c r="G24" s="24">
        <v>38</v>
      </c>
      <c r="H24" s="24">
        <v>47</v>
      </c>
      <c r="I24" s="24">
        <v>56</v>
      </c>
      <c r="J24" s="24">
        <v>65</v>
      </c>
      <c r="K24" s="64"/>
    </row>
    <row r="25" spans="1:11" ht="54" hidden="1" x14ac:dyDescent="0.3">
      <c r="A25" s="94" t="s">
        <v>0</v>
      </c>
      <c r="B25" s="95" t="s">
        <v>49</v>
      </c>
      <c r="C25" s="24">
        <v>42</v>
      </c>
      <c r="D25" s="24" t="s">
        <v>22</v>
      </c>
      <c r="E25" s="24">
        <v>45</v>
      </c>
      <c r="F25" s="24">
        <v>49</v>
      </c>
      <c r="G25" s="24">
        <v>53.5</v>
      </c>
      <c r="H25" s="24">
        <v>57.5</v>
      </c>
      <c r="I25" s="24">
        <v>61.5</v>
      </c>
      <c r="J25" s="24">
        <v>65.099999999999994</v>
      </c>
      <c r="K25" s="64"/>
    </row>
    <row r="26" spans="1:11" ht="126" hidden="1" x14ac:dyDescent="0.3">
      <c r="A26" s="94" t="s">
        <v>1</v>
      </c>
      <c r="B26" s="95" t="s">
        <v>79</v>
      </c>
      <c r="C26" s="24">
        <v>0</v>
      </c>
      <c r="D26" s="24" t="s">
        <v>22</v>
      </c>
      <c r="E26" s="24">
        <v>5.4</v>
      </c>
      <c r="F26" s="24">
        <v>24.8</v>
      </c>
      <c r="G26" s="24">
        <v>31.8</v>
      </c>
      <c r="H26" s="24">
        <v>43.4</v>
      </c>
      <c r="I26" s="24">
        <v>51.2</v>
      </c>
      <c r="J26" s="24">
        <v>56.6</v>
      </c>
      <c r="K26" s="64"/>
    </row>
    <row r="27" spans="1:11" ht="54" hidden="1" x14ac:dyDescent="0.3">
      <c r="A27" s="94" t="s">
        <v>20</v>
      </c>
      <c r="B27" s="95" t="s">
        <v>46</v>
      </c>
      <c r="C27" s="24">
        <v>0</v>
      </c>
      <c r="D27" s="24" t="s">
        <v>22</v>
      </c>
      <c r="E27" s="24">
        <v>0</v>
      </c>
      <c r="F27" s="24">
        <v>0</v>
      </c>
      <c r="G27" s="24">
        <v>135</v>
      </c>
      <c r="H27" s="24">
        <v>149</v>
      </c>
      <c r="I27" s="24">
        <v>163</v>
      </c>
      <c r="J27" s="24">
        <v>177</v>
      </c>
      <c r="K27" s="64"/>
    </row>
    <row r="28" spans="1:11" ht="18" hidden="1" x14ac:dyDescent="0.3">
      <c r="A28" s="145" t="s">
        <v>57</v>
      </c>
      <c r="B28" s="146"/>
      <c r="C28" s="146"/>
      <c r="D28" s="146"/>
      <c r="E28" s="146"/>
      <c r="F28" s="146"/>
      <c r="G28" s="146"/>
      <c r="H28" s="146"/>
      <c r="I28" s="146"/>
      <c r="J28" s="147"/>
      <c r="K28" s="63"/>
    </row>
    <row r="29" spans="1:11" ht="36" hidden="1" x14ac:dyDescent="0.3">
      <c r="A29" s="94" t="s">
        <v>16</v>
      </c>
      <c r="B29" s="95" t="s">
        <v>84</v>
      </c>
      <c r="C29" s="24">
        <v>95.5</v>
      </c>
      <c r="D29" s="24" t="s">
        <v>22</v>
      </c>
      <c r="E29" s="24">
        <v>88.6</v>
      </c>
      <c r="F29" s="24">
        <v>85.3</v>
      </c>
      <c r="G29" s="24">
        <v>82.1</v>
      </c>
      <c r="H29" s="24">
        <v>78.8</v>
      </c>
      <c r="I29" s="24">
        <v>75.599999999999994</v>
      </c>
      <c r="J29" s="24">
        <v>73.099999999999994</v>
      </c>
      <c r="K29" s="64"/>
    </row>
    <row r="30" spans="1:11" ht="36" hidden="1" x14ac:dyDescent="0.3">
      <c r="A30" s="94" t="s">
        <v>12</v>
      </c>
      <c r="B30" s="95" t="s">
        <v>85</v>
      </c>
      <c r="C30" s="24">
        <v>124.1</v>
      </c>
      <c r="D30" s="24" t="s">
        <v>22</v>
      </c>
      <c r="E30" s="24">
        <v>115.1</v>
      </c>
      <c r="F30" s="24">
        <v>110.9</v>
      </c>
      <c r="G30" s="24">
        <v>106.7</v>
      </c>
      <c r="H30" s="24">
        <v>102.5</v>
      </c>
      <c r="I30" s="24">
        <v>98.2</v>
      </c>
      <c r="J30" s="24">
        <v>95.1</v>
      </c>
      <c r="K30" s="64"/>
    </row>
    <row r="31" spans="1:11" ht="18" hidden="1" x14ac:dyDescent="0.3">
      <c r="A31" s="94" t="s">
        <v>7</v>
      </c>
      <c r="B31" s="95" t="s">
        <v>43</v>
      </c>
      <c r="C31" s="24">
        <v>15.4</v>
      </c>
      <c r="D31" s="24" t="s">
        <v>22</v>
      </c>
      <c r="E31" s="24">
        <v>11.7</v>
      </c>
      <c r="F31" s="24">
        <v>11</v>
      </c>
      <c r="G31" s="24">
        <v>10.199999999999999</v>
      </c>
      <c r="H31" s="24">
        <v>9.5</v>
      </c>
      <c r="I31" s="24">
        <v>8.6999999999999993</v>
      </c>
      <c r="J31" s="24">
        <v>8</v>
      </c>
      <c r="K31" s="64"/>
    </row>
    <row r="32" spans="1:11" ht="36" hidden="1" x14ac:dyDescent="0.3">
      <c r="A32" s="94" t="s">
        <v>8</v>
      </c>
      <c r="B32" s="95" t="s">
        <v>47</v>
      </c>
      <c r="C32" s="24">
        <v>23.7</v>
      </c>
      <c r="D32" s="24" t="s">
        <v>22</v>
      </c>
      <c r="E32" s="24">
        <v>17.600000000000001</v>
      </c>
      <c r="F32" s="24">
        <v>16.899999999999999</v>
      </c>
      <c r="G32" s="24">
        <v>16.2</v>
      </c>
      <c r="H32" s="24">
        <v>15.5</v>
      </c>
      <c r="I32" s="24">
        <v>14.7</v>
      </c>
      <c r="J32" s="24">
        <v>14</v>
      </c>
      <c r="K32" s="64"/>
    </row>
    <row r="33" spans="1:11" ht="54" hidden="1" x14ac:dyDescent="0.3">
      <c r="A33" s="94" t="s">
        <v>9</v>
      </c>
      <c r="B33" s="95" t="s">
        <v>86</v>
      </c>
      <c r="C33" s="24">
        <v>23.6</v>
      </c>
      <c r="D33" s="24" t="s">
        <v>22</v>
      </c>
      <c r="E33" s="24">
        <v>43</v>
      </c>
      <c r="F33" s="24">
        <v>46.5</v>
      </c>
      <c r="G33" s="24">
        <v>50</v>
      </c>
      <c r="H33" s="24">
        <v>53.5</v>
      </c>
      <c r="I33" s="24">
        <v>57</v>
      </c>
      <c r="J33" s="24">
        <v>60</v>
      </c>
      <c r="K33" s="64"/>
    </row>
    <row r="34" spans="1:11" ht="36" hidden="1" x14ac:dyDescent="0.3">
      <c r="A34" s="94" t="s">
        <v>13</v>
      </c>
      <c r="B34" s="95" t="s">
        <v>87</v>
      </c>
      <c r="C34" s="24">
        <v>2219</v>
      </c>
      <c r="D34" s="24" t="s">
        <v>22</v>
      </c>
      <c r="E34" s="24">
        <v>4043</v>
      </c>
      <c r="F34" s="24">
        <v>4372</v>
      </c>
      <c r="G34" s="24">
        <v>4701</v>
      </c>
      <c r="H34" s="24">
        <v>5030</v>
      </c>
      <c r="I34" s="24">
        <v>5359</v>
      </c>
      <c r="J34" s="24">
        <v>5642</v>
      </c>
      <c r="K34" s="64"/>
    </row>
    <row r="35" spans="1:11" ht="54" hidden="1" x14ac:dyDescent="0.3">
      <c r="A35" s="94" t="s">
        <v>0</v>
      </c>
      <c r="B35" s="95" t="s">
        <v>88</v>
      </c>
      <c r="C35" s="24">
        <v>81.8</v>
      </c>
      <c r="D35" s="24" t="s">
        <v>22</v>
      </c>
      <c r="E35" s="24">
        <v>84</v>
      </c>
      <c r="F35" s="24">
        <v>86.2</v>
      </c>
      <c r="G35" s="24">
        <v>88.4</v>
      </c>
      <c r="H35" s="24">
        <v>90.6</v>
      </c>
      <c r="I35" s="24">
        <v>92.8</v>
      </c>
      <c r="J35" s="24">
        <v>95</v>
      </c>
      <c r="K35" s="64"/>
    </row>
    <row r="36" spans="1:11" ht="18" hidden="1" x14ac:dyDescent="0.3">
      <c r="A36" s="148" t="s">
        <v>102</v>
      </c>
      <c r="B36" s="148"/>
      <c r="C36" s="148"/>
      <c r="D36" s="148"/>
      <c r="E36" s="148"/>
      <c r="F36" s="148"/>
      <c r="G36" s="148"/>
      <c r="H36" s="148"/>
      <c r="I36" s="148"/>
      <c r="J36" s="148"/>
      <c r="K36" s="63"/>
    </row>
    <row r="37" spans="1:11" ht="36" hidden="1" x14ac:dyDescent="0.3">
      <c r="A37" s="94" t="s">
        <v>16</v>
      </c>
      <c r="B37" s="95" t="s">
        <v>89</v>
      </c>
      <c r="C37" s="24">
        <v>6.4</v>
      </c>
      <c r="D37" s="24" t="s">
        <v>22</v>
      </c>
      <c r="E37" s="24">
        <v>5.8</v>
      </c>
      <c r="F37" s="24">
        <v>5.5</v>
      </c>
      <c r="G37" s="24">
        <v>5.4</v>
      </c>
      <c r="H37" s="24">
        <v>5.0999999999999996</v>
      </c>
      <c r="I37" s="24">
        <v>4.8</v>
      </c>
      <c r="J37" s="24">
        <v>4.5</v>
      </c>
      <c r="K37" s="64"/>
    </row>
    <row r="38" spans="1:11" ht="72" hidden="1" x14ac:dyDescent="0.3">
      <c r="A38" s="94" t="s">
        <v>12</v>
      </c>
      <c r="B38" s="95" t="s">
        <v>90</v>
      </c>
      <c r="C38" s="24" t="s">
        <v>97</v>
      </c>
      <c r="D38" s="24" t="s">
        <v>22</v>
      </c>
      <c r="E38" s="24" t="s">
        <v>98</v>
      </c>
      <c r="F38" s="24" t="s">
        <v>99</v>
      </c>
      <c r="G38" s="24" t="s">
        <v>100</v>
      </c>
      <c r="H38" s="24" t="s">
        <v>101</v>
      </c>
      <c r="I38" s="24" t="s">
        <v>83</v>
      </c>
      <c r="J38" s="24" t="s">
        <v>83</v>
      </c>
      <c r="K38" s="64"/>
    </row>
    <row r="39" spans="1:11" ht="54" hidden="1" x14ac:dyDescent="0.3">
      <c r="A39" s="94" t="s">
        <v>7</v>
      </c>
      <c r="B39" s="95" t="s">
        <v>91</v>
      </c>
      <c r="C39" s="24">
        <v>43.3</v>
      </c>
      <c r="D39" s="24" t="s">
        <v>22</v>
      </c>
      <c r="E39" s="24">
        <v>50</v>
      </c>
      <c r="F39" s="24">
        <v>60</v>
      </c>
      <c r="G39" s="24">
        <v>65</v>
      </c>
      <c r="H39" s="24">
        <v>70</v>
      </c>
      <c r="I39" s="24">
        <v>80</v>
      </c>
      <c r="J39" s="24">
        <v>90</v>
      </c>
      <c r="K39" s="64"/>
    </row>
    <row r="40" spans="1:11" ht="54" hidden="1" x14ac:dyDescent="0.3">
      <c r="A40" s="94" t="s">
        <v>8</v>
      </c>
      <c r="B40" s="95" t="s">
        <v>92</v>
      </c>
      <c r="C40" s="24">
        <v>41</v>
      </c>
      <c r="D40" s="24" t="s">
        <v>22</v>
      </c>
      <c r="E40" s="24">
        <v>60</v>
      </c>
      <c r="F40" s="24">
        <v>70</v>
      </c>
      <c r="G40" s="24">
        <v>75</v>
      </c>
      <c r="H40" s="24">
        <v>80</v>
      </c>
      <c r="I40" s="24">
        <v>85</v>
      </c>
      <c r="J40" s="24">
        <v>90</v>
      </c>
      <c r="K40" s="64"/>
    </row>
    <row r="41" spans="1:11" ht="54" hidden="1" x14ac:dyDescent="0.3">
      <c r="A41" s="94" t="s">
        <v>9</v>
      </c>
      <c r="B41" s="95" t="s">
        <v>50</v>
      </c>
      <c r="C41" s="24">
        <v>50</v>
      </c>
      <c r="D41" s="24" t="s">
        <v>22</v>
      </c>
      <c r="E41" s="24">
        <v>70</v>
      </c>
      <c r="F41" s="24">
        <v>75</v>
      </c>
      <c r="G41" s="24">
        <v>80</v>
      </c>
      <c r="H41" s="24">
        <v>85</v>
      </c>
      <c r="I41" s="24">
        <v>90</v>
      </c>
      <c r="J41" s="24">
        <v>90</v>
      </c>
      <c r="K41" s="64"/>
    </row>
    <row r="42" spans="1:11" ht="72" hidden="1" x14ac:dyDescent="0.3">
      <c r="A42" s="94" t="s">
        <v>13</v>
      </c>
      <c r="B42" s="95" t="s">
        <v>93</v>
      </c>
      <c r="C42" s="24">
        <v>47.4</v>
      </c>
      <c r="D42" s="24" t="s">
        <v>22</v>
      </c>
      <c r="E42" s="24">
        <v>65</v>
      </c>
      <c r="F42" s="24">
        <v>70</v>
      </c>
      <c r="G42" s="24">
        <v>75</v>
      </c>
      <c r="H42" s="24">
        <v>80</v>
      </c>
      <c r="I42" s="24">
        <v>85</v>
      </c>
      <c r="J42" s="24">
        <v>90</v>
      </c>
      <c r="K42" s="64"/>
    </row>
    <row r="43" spans="1:11" ht="36" hidden="1" x14ac:dyDescent="0.3">
      <c r="A43" s="94" t="s">
        <v>0</v>
      </c>
      <c r="B43" s="95" t="s">
        <v>94</v>
      </c>
      <c r="C43" s="24">
        <v>36</v>
      </c>
      <c r="D43" s="24" t="s">
        <v>22</v>
      </c>
      <c r="E43" s="24">
        <v>36.5</v>
      </c>
      <c r="F43" s="24">
        <v>40</v>
      </c>
      <c r="G43" s="24">
        <v>40.5</v>
      </c>
      <c r="H43" s="24">
        <v>41</v>
      </c>
      <c r="I43" s="24">
        <v>41.5</v>
      </c>
      <c r="J43" s="24">
        <v>42</v>
      </c>
      <c r="K43" s="64"/>
    </row>
    <row r="44" spans="1:11" ht="36" hidden="1" x14ac:dyDescent="0.3">
      <c r="A44" s="94" t="s">
        <v>1</v>
      </c>
      <c r="B44" s="95" t="s">
        <v>95</v>
      </c>
      <c r="C44" s="24">
        <v>6.2</v>
      </c>
      <c r="D44" s="28">
        <v>43100</v>
      </c>
      <c r="E44" s="24">
        <v>7.5</v>
      </c>
      <c r="F44" s="24">
        <v>7</v>
      </c>
      <c r="G44" s="24">
        <v>6.7</v>
      </c>
      <c r="H44" s="24">
        <v>6.5</v>
      </c>
      <c r="I44" s="24">
        <v>6.2</v>
      </c>
      <c r="J44" s="24">
        <v>5.9</v>
      </c>
      <c r="K44" s="64"/>
    </row>
    <row r="45" spans="1:11" ht="54" hidden="1" x14ac:dyDescent="0.3">
      <c r="A45" s="94" t="s">
        <v>20</v>
      </c>
      <c r="B45" s="95" t="s">
        <v>96</v>
      </c>
      <c r="C45" s="24">
        <v>7.8</v>
      </c>
      <c r="D45" s="28" t="s">
        <v>22</v>
      </c>
      <c r="E45" s="24">
        <v>65</v>
      </c>
      <c r="F45" s="24">
        <v>63</v>
      </c>
      <c r="G45" s="24">
        <v>61</v>
      </c>
      <c r="H45" s="24">
        <v>59</v>
      </c>
      <c r="I45" s="24">
        <v>57</v>
      </c>
      <c r="J45" s="24">
        <v>55</v>
      </c>
      <c r="K45" s="64"/>
    </row>
    <row r="46" spans="1:11" ht="36" hidden="1" x14ac:dyDescent="0.3">
      <c r="A46" s="94" t="s">
        <v>2</v>
      </c>
      <c r="B46" s="95" t="s">
        <v>44</v>
      </c>
      <c r="C46" s="24">
        <v>67.099999999999994</v>
      </c>
      <c r="D46" s="28" t="s">
        <v>22</v>
      </c>
      <c r="E46" s="24">
        <v>52.5</v>
      </c>
      <c r="F46" s="24">
        <v>52.9</v>
      </c>
      <c r="G46" s="24">
        <v>53</v>
      </c>
      <c r="H46" s="24">
        <v>53</v>
      </c>
      <c r="I46" s="24">
        <v>53</v>
      </c>
      <c r="J46" s="24">
        <v>53</v>
      </c>
      <c r="K46" s="64"/>
    </row>
    <row r="47" spans="1:11" ht="18" hidden="1" x14ac:dyDescent="0.3">
      <c r="A47" s="148" t="s">
        <v>109</v>
      </c>
      <c r="B47" s="148"/>
      <c r="C47" s="148"/>
      <c r="D47" s="148"/>
      <c r="E47" s="148"/>
      <c r="F47" s="148"/>
      <c r="G47" s="148"/>
      <c r="H47" s="148"/>
      <c r="I47" s="148"/>
      <c r="J47" s="148"/>
      <c r="K47" s="63"/>
    </row>
    <row r="48" spans="1:11" ht="72" hidden="1" x14ac:dyDescent="0.3">
      <c r="A48" s="94" t="s">
        <v>16</v>
      </c>
      <c r="B48" s="95" t="s">
        <v>103</v>
      </c>
      <c r="C48" s="24">
        <v>6.4</v>
      </c>
      <c r="D48" s="24" t="s">
        <v>22</v>
      </c>
      <c r="E48" s="24">
        <v>72.400000000000006</v>
      </c>
      <c r="F48" s="24">
        <v>74.3</v>
      </c>
      <c r="G48" s="24">
        <v>77.7</v>
      </c>
      <c r="H48" s="24">
        <v>81.099999999999994</v>
      </c>
      <c r="I48" s="24">
        <v>86.3</v>
      </c>
      <c r="J48" s="24">
        <v>90.9</v>
      </c>
      <c r="K48" s="64"/>
    </row>
    <row r="49" spans="1:29" ht="72" hidden="1" x14ac:dyDescent="0.3">
      <c r="A49" s="94" t="s">
        <v>12</v>
      </c>
      <c r="B49" s="95" t="s">
        <v>104</v>
      </c>
      <c r="C49" s="24" t="s">
        <v>97</v>
      </c>
      <c r="D49" s="24" t="s">
        <v>22</v>
      </c>
      <c r="E49" s="24">
        <v>56.7</v>
      </c>
      <c r="F49" s="24">
        <v>57.6</v>
      </c>
      <c r="G49" s="24">
        <v>59.4</v>
      </c>
      <c r="H49" s="24">
        <v>62.2</v>
      </c>
      <c r="I49" s="24">
        <v>66.3</v>
      </c>
      <c r="J49" s="24">
        <v>95</v>
      </c>
      <c r="K49" s="64"/>
    </row>
    <row r="50" spans="1:29" ht="54" hidden="1" x14ac:dyDescent="0.3">
      <c r="A50" s="94" t="s">
        <v>7</v>
      </c>
      <c r="B50" s="95" t="s">
        <v>105</v>
      </c>
      <c r="C50" s="24">
        <v>43.3</v>
      </c>
      <c r="D50" s="24" t="s">
        <v>22</v>
      </c>
      <c r="E50" s="24">
        <v>33.6</v>
      </c>
      <c r="F50" s="24">
        <v>34.700000000000003</v>
      </c>
      <c r="G50" s="24">
        <v>35.700000000000003</v>
      </c>
      <c r="H50" s="24">
        <v>36.799999999999997</v>
      </c>
      <c r="I50" s="24">
        <v>37.700000000000003</v>
      </c>
      <c r="J50" s="24">
        <v>38.5</v>
      </c>
      <c r="K50" s="64"/>
    </row>
    <row r="51" spans="1:29" ht="54" hidden="1" x14ac:dyDescent="0.3">
      <c r="A51" s="94" t="s">
        <v>8</v>
      </c>
      <c r="B51" s="95" t="s">
        <v>106</v>
      </c>
      <c r="C51" s="24">
        <v>41</v>
      </c>
      <c r="D51" s="24" t="s">
        <v>22</v>
      </c>
      <c r="E51" s="24">
        <v>62.7</v>
      </c>
      <c r="F51" s="24">
        <v>63.7</v>
      </c>
      <c r="G51" s="24">
        <v>64.599999999999994</v>
      </c>
      <c r="H51" s="24">
        <v>65.900000000000006</v>
      </c>
      <c r="I51" s="24">
        <v>67.5</v>
      </c>
      <c r="J51" s="24">
        <v>69.2</v>
      </c>
      <c r="K51" s="64"/>
    </row>
    <row r="52" spans="1:29" ht="72" hidden="1" x14ac:dyDescent="0.3">
      <c r="A52" s="94" t="s">
        <v>9</v>
      </c>
      <c r="B52" s="95" t="s">
        <v>107</v>
      </c>
      <c r="C52" s="24">
        <v>50</v>
      </c>
      <c r="D52" s="24" t="s">
        <v>22</v>
      </c>
      <c r="E52" s="24">
        <v>3446</v>
      </c>
      <c r="F52" s="24">
        <v>5514</v>
      </c>
      <c r="G52" s="24">
        <v>8326</v>
      </c>
      <c r="H52" s="24">
        <v>11406</v>
      </c>
      <c r="I52" s="24">
        <v>15626</v>
      </c>
      <c r="J52" s="24">
        <v>19190</v>
      </c>
      <c r="K52" s="64"/>
    </row>
    <row r="53" spans="1:29" ht="54" hidden="1" x14ac:dyDescent="0.3">
      <c r="A53" s="94" t="s">
        <v>13</v>
      </c>
      <c r="B53" s="95" t="s">
        <v>108</v>
      </c>
      <c r="C53" s="24">
        <v>47.4</v>
      </c>
      <c r="D53" s="24" t="s">
        <v>22</v>
      </c>
      <c r="E53" s="24">
        <v>18.3</v>
      </c>
      <c r="F53" s="24">
        <v>18.7</v>
      </c>
      <c r="G53" s="24">
        <v>19.3</v>
      </c>
      <c r="H53" s="24">
        <v>19.899999999999999</v>
      </c>
      <c r="I53" s="24">
        <v>20.7</v>
      </c>
      <c r="J53" s="24">
        <v>21.3</v>
      </c>
      <c r="K53" s="64"/>
    </row>
    <row r="54" spans="1:29" ht="18" hidden="1" customHeight="1" x14ac:dyDescent="0.3">
      <c r="A54" s="94" t="s">
        <v>0</v>
      </c>
      <c r="B54" s="95" t="s">
        <v>48</v>
      </c>
      <c r="C54" s="24">
        <v>36</v>
      </c>
      <c r="D54" s="24" t="s">
        <v>22</v>
      </c>
      <c r="E54" s="24" t="s">
        <v>42</v>
      </c>
      <c r="F54" s="24" t="s">
        <v>42</v>
      </c>
      <c r="G54" s="24">
        <v>23.5</v>
      </c>
      <c r="H54" s="24">
        <v>43.7</v>
      </c>
      <c r="I54" s="24">
        <v>63.5</v>
      </c>
      <c r="J54" s="24">
        <v>82.5</v>
      </c>
      <c r="K54" s="64"/>
    </row>
    <row r="55" spans="1:29" ht="18" x14ac:dyDescent="0.3">
      <c r="A55" s="148" t="s">
        <v>110</v>
      </c>
      <c r="B55" s="148"/>
      <c r="C55" s="148"/>
      <c r="D55" s="148"/>
      <c r="E55" s="148"/>
      <c r="F55" s="148"/>
      <c r="G55" s="148"/>
      <c r="H55" s="148"/>
      <c r="I55" s="148"/>
      <c r="J55" s="148"/>
      <c r="K55" s="63"/>
    </row>
    <row r="56" spans="1:29" ht="72" x14ac:dyDescent="0.3">
      <c r="A56" s="94" t="s">
        <v>16</v>
      </c>
      <c r="B56" s="95" t="s">
        <v>111</v>
      </c>
      <c r="C56" s="116">
        <v>2.5353799819717984</v>
      </c>
      <c r="D56" s="117">
        <v>43404</v>
      </c>
      <c r="E56" s="118">
        <v>4.1722279051861646</v>
      </c>
      <c r="F56" s="116">
        <v>7.3201182519665693</v>
      </c>
      <c r="G56" s="118">
        <v>10.225757308395703</v>
      </c>
      <c r="H56" s="118">
        <v>12.628449651788737</v>
      </c>
      <c r="I56" s="116">
        <v>15.496925157993532</v>
      </c>
      <c r="J56" s="118">
        <v>16.81003726592029</v>
      </c>
      <c r="K56" s="64"/>
      <c r="M56" s="119" t="e">
        <f>SUM(#REF!)</f>
        <v>#REF!</v>
      </c>
      <c r="N56" s="119" t="e">
        <f>SUM(#REF!)</f>
        <v>#REF!</v>
      </c>
      <c r="O56" s="119" t="e">
        <f>SUM(#REF!)</f>
        <v>#REF!</v>
      </c>
      <c r="P56" s="119" t="e">
        <f>SUM(#REF!)</f>
        <v>#REF!</v>
      </c>
      <c r="Q56" s="119" t="e">
        <f>SUM(#REF!)</f>
        <v>#REF!</v>
      </c>
      <c r="R56" s="119" t="e">
        <f>SUM(#REF!)</f>
        <v>#REF!</v>
      </c>
      <c r="S56" s="119" t="e">
        <f>SUM(#REF!)</f>
        <v>#REF!</v>
      </c>
      <c r="V56" s="24">
        <v>92.1</v>
      </c>
      <c r="W56" s="117"/>
      <c r="X56" s="24">
        <v>151.56</v>
      </c>
      <c r="Y56" s="24">
        <v>265.91000000000003</v>
      </c>
      <c r="Z56" s="24">
        <v>371.46</v>
      </c>
      <c r="AA56" s="24">
        <v>458.74</v>
      </c>
      <c r="AB56" s="24">
        <v>562.94000000000005</v>
      </c>
      <c r="AC56" s="24">
        <v>610.64</v>
      </c>
    </row>
    <row r="57" spans="1:29" ht="108" x14ac:dyDescent="0.3">
      <c r="A57" s="94" t="s">
        <v>12</v>
      </c>
      <c r="B57" s="95" t="s">
        <v>19</v>
      </c>
      <c r="C57" s="24"/>
      <c r="D57" s="117">
        <v>43404</v>
      </c>
      <c r="E57" s="24"/>
      <c r="F57" s="24"/>
      <c r="G57" s="120">
        <v>1</v>
      </c>
      <c r="H57" s="120">
        <v>1</v>
      </c>
      <c r="I57" s="120">
        <v>1</v>
      </c>
      <c r="J57" s="120">
        <v>1</v>
      </c>
      <c r="K57" s="64"/>
    </row>
    <row r="58" spans="1:29" ht="37.200000000000003" customHeight="1" x14ac:dyDescent="0.3">
      <c r="A58" s="94" t="s">
        <v>7</v>
      </c>
      <c r="B58" s="121" t="s">
        <v>178</v>
      </c>
      <c r="C58" s="122"/>
      <c r="D58" s="117"/>
      <c r="E58" s="123">
        <v>50</v>
      </c>
      <c r="F58" s="116"/>
      <c r="G58" s="118"/>
      <c r="H58" s="118"/>
      <c r="I58" s="116"/>
      <c r="J58" s="118"/>
      <c r="K58" s="64"/>
      <c r="M58" s="119"/>
      <c r="N58" s="119"/>
      <c r="O58" s="119"/>
      <c r="P58" s="119"/>
      <c r="Q58" s="119"/>
      <c r="R58" s="119"/>
      <c r="S58" s="119"/>
      <c r="V58" s="64"/>
      <c r="W58" s="124"/>
      <c r="X58" s="64"/>
      <c r="Y58" s="64"/>
      <c r="Z58" s="64"/>
      <c r="AA58" s="64"/>
      <c r="AB58" s="64"/>
      <c r="AC58" s="64"/>
    </row>
    <row r="59" spans="1:29" ht="35.4" customHeight="1" x14ac:dyDescent="0.3">
      <c r="A59" s="94" t="s">
        <v>8</v>
      </c>
      <c r="B59" s="121" t="s">
        <v>179</v>
      </c>
      <c r="C59" s="122"/>
      <c r="D59" s="117"/>
      <c r="E59" s="123">
        <v>8498</v>
      </c>
      <c r="F59" s="116"/>
      <c r="G59" s="118"/>
      <c r="H59" s="118"/>
      <c r="I59" s="116"/>
      <c r="J59" s="118"/>
      <c r="K59" s="64"/>
      <c r="M59" s="119"/>
      <c r="N59" s="119"/>
      <c r="O59" s="119"/>
      <c r="P59" s="119"/>
      <c r="Q59" s="119"/>
      <c r="R59" s="119"/>
      <c r="S59" s="119"/>
      <c r="V59" s="64"/>
      <c r="W59" s="124"/>
      <c r="X59" s="64"/>
      <c r="Y59" s="64"/>
      <c r="Z59" s="64"/>
      <c r="AA59" s="64"/>
      <c r="AB59" s="64"/>
      <c r="AC59" s="64"/>
    </row>
    <row r="60" spans="1:29" ht="37.200000000000003" customHeight="1" x14ac:dyDescent="0.3">
      <c r="A60" s="152" t="s">
        <v>9</v>
      </c>
      <c r="B60" s="125" t="s">
        <v>180</v>
      </c>
      <c r="C60" s="126"/>
      <c r="D60" s="117"/>
      <c r="E60" s="123"/>
      <c r="F60" s="116"/>
      <c r="G60" s="118"/>
      <c r="H60" s="118"/>
      <c r="I60" s="116"/>
      <c r="J60" s="118"/>
      <c r="K60" s="64"/>
      <c r="M60" s="119"/>
      <c r="N60" s="119"/>
      <c r="O60" s="119"/>
      <c r="P60" s="119"/>
      <c r="Q60" s="119"/>
      <c r="R60" s="119"/>
      <c r="S60" s="119"/>
      <c r="V60" s="64"/>
      <c r="W60" s="124"/>
      <c r="X60" s="64"/>
      <c r="Y60" s="64"/>
      <c r="Z60" s="64"/>
      <c r="AA60" s="64"/>
      <c r="AB60" s="64"/>
      <c r="AC60" s="64"/>
    </row>
    <row r="61" spans="1:29" ht="18" x14ac:dyDescent="0.3">
      <c r="A61" s="153"/>
      <c r="B61" s="127" t="s">
        <v>176</v>
      </c>
      <c r="C61" s="116"/>
      <c r="D61" s="117"/>
      <c r="E61" s="123">
        <v>5</v>
      </c>
      <c r="F61" s="116"/>
      <c r="G61" s="118"/>
      <c r="H61" s="118"/>
      <c r="I61" s="116"/>
      <c r="J61" s="118"/>
      <c r="K61" s="64"/>
      <c r="M61" s="119"/>
      <c r="N61" s="119"/>
      <c r="O61" s="119"/>
      <c r="P61" s="119"/>
      <c r="Q61" s="119"/>
      <c r="R61" s="119"/>
      <c r="S61" s="119"/>
      <c r="V61" s="64"/>
      <c r="W61" s="124"/>
      <c r="X61" s="64"/>
      <c r="Y61" s="64"/>
      <c r="Z61" s="64"/>
      <c r="AA61" s="64"/>
      <c r="AB61" s="64"/>
      <c r="AC61" s="64"/>
    </row>
    <row r="62" spans="1:29" ht="18" x14ac:dyDescent="0.3">
      <c r="A62" s="154"/>
      <c r="B62" s="127" t="s">
        <v>177</v>
      </c>
      <c r="C62" s="116"/>
      <c r="D62" s="117"/>
      <c r="E62" s="123">
        <v>4</v>
      </c>
      <c r="F62" s="116"/>
      <c r="G62" s="118"/>
      <c r="H62" s="118"/>
      <c r="I62" s="116"/>
      <c r="J62" s="118"/>
      <c r="K62" s="64"/>
      <c r="M62" s="119"/>
      <c r="N62" s="119"/>
      <c r="O62" s="119"/>
      <c r="P62" s="119"/>
      <c r="Q62" s="119"/>
      <c r="R62" s="119"/>
      <c r="S62" s="119"/>
      <c r="V62" s="64"/>
      <c r="W62" s="124"/>
      <c r="X62" s="64"/>
      <c r="Y62" s="64"/>
      <c r="Z62" s="64"/>
      <c r="AA62" s="64"/>
      <c r="AB62" s="64"/>
      <c r="AC62" s="64"/>
    </row>
    <row r="63" spans="1:29" ht="18" hidden="1" customHeight="1" x14ac:dyDescent="0.3">
      <c r="A63" s="148" t="s">
        <v>112</v>
      </c>
      <c r="B63" s="148"/>
      <c r="C63" s="148"/>
      <c r="D63" s="148"/>
      <c r="E63" s="148"/>
      <c r="F63" s="148"/>
      <c r="G63" s="148"/>
      <c r="H63" s="148"/>
      <c r="I63" s="148"/>
      <c r="J63" s="148"/>
      <c r="K63" s="63"/>
    </row>
    <row r="64" spans="1:29" ht="18" hidden="1" x14ac:dyDescent="0.3">
      <c r="A64" s="91" t="s">
        <v>16</v>
      </c>
      <c r="B64" s="128" t="s">
        <v>113</v>
      </c>
      <c r="C64" s="129">
        <v>0.5</v>
      </c>
      <c r="D64" s="129" t="s">
        <v>114</v>
      </c>
      <c r="E64" s="129">
        <v>0.57999999999999996</v>
      </c>
      <c r="F64" s="129">
        <v>0.75</v>
      </c>
      <c r="G64" s="129">
        <v>1</v>
      </c>
      <c r="H64" s="129">
        <v>1.25</v>
      </c>
      <c r="I64" s="129">
        <v>1.58</v>
      </c>
      <c r="J64" s="129">
        <v>2</v>
      </c>
      <c r="K64" s="64"/>
    </row>
    <row r="65" spans="1:29" ht="18" x14ac:dyDescent="0.3">
      <c r="A65" s="72"/>
      <c r="B65" s="130"/>
      <c r="C65" s="64"/>
      <c r="D65" s="64"/>
      <c r="E65" s="64"/>
      <c r="F65" s="64"/>
      <c r="G65" s="64"/>
      <c r="H65" s="64"/>
      <c r="I65" s="64"/>
      <c r="J65" s="64"/>
      <c r="K65" s="64"/>
    </row>
    <row r="66" spans="1:29" ht="29.4" customHeight="1" x14ac:dyDescent="0.3">
      <c r="A66" s="162" t="s">
        <v>55</v>
      </c>
      <c r="B66" s="162"/>
      <c r="C66" s="162"/>
      <c r="D66" s="162"/>
      <c r="E66" s="162"/>
      <c r="F66" s="162"/>
      <c r="G66" s="162"/>
      <c r="H66" s="162"/>
      <c r="I66" s="162"/>
      <c r="J66" s="162"/>
      <c r="K66" s="162"/>
      <c r="L66" s="162"/>
      <c r="M66" s="162"/>
    </row>
    <row r="67" spans="1:29" ht="29.4" customHeight="1" x14ac:dyDescent="0.3">
      <c r="A67" s="163" t="s">
        <v>253</v>
      </c>
      <c r="B67" s="164" t="s">
        <v>73</v>
      </c>
      <c r="C67" s="155" t="s">
        <v>52</v>
      </c>
      <c r="D67" s="164" t="s">
        <v>51</v>
      </c>
      <c r="E67" s="155" t="s">
        <v>69</v>
      </c>
      <c r="F67" s="155" t="s">
        <v>54</v>
      </c>
      <c r="G67" s="155"/>
      <c r="H67" s="155"/>
      <c r="I67" s="155"/>
      <c r="J67" s="155"/>
      <c r="K67" s="155"/>
      <c r="L67" s="155"/>
      <c r="M67" s="155"/>
    </row>
    <row r="68" spans="1:29" ht="29.4" customHeight="1" thickBot="1" x14ac:dyDescent="0.35">
      <c r="A68" s="163"/>
      <c r="B68" s="164"/>
      <c r="C68" s="155"/>
      <c r="D68" s="164"/>
      <c r="E68" s="155"/>
      <c r="F68" s="115" t="s">
        <v>60</v>
      </c>
      <c r="G68" s="115" t="s">
        <v>61</v>
      </c>
      <c r="H68" s="114" t="s">
        <v>62</v>
      </c>
      <c r="I68" s="114" t="s">
        <v>63</v>
      </c>
      <c r="J68" s="114" t="s">
        <v>64</v>
      </c>
      <c r="K68" s="114" t="s">
        <v>65</v>
      </c>
      <c r="L68" s="114" t="s">
        <v>53</v>
      </c>
      <c r="M68" s="114" t="s">
        <v>53</v>
      </c>
    </row>
    <row r="69" spans="1:29" ht="29.4" customHeight="1" x14ac:dyDescent="0.3">
      <c r="A69" s="156" t="s">
        <v>228</v>
      </c>
      <c r="B69" s="156"/>
      <c r="C69" s="156"/>
      <c r="D69" s="156"/>
      <c r="E69" s="156"/>
      <c r="F69" s="67">
        <f>F70+F74+F78+F82+F86+F90+F94+F98+F102</f>
        <v>33</v>
      </c>
      <c r="G69" s="67">
        <f t="shared" ref="G69:AC69" si="0">G70+G74+G78+G82+G86+G90+G94+G98+G102</f>
        <v>229.86</v>
      </c>
      <c r="H69" s="67">
        <f t="shared" si="0"/>
        <v>638.39</v>
      </c>
      <c r="I69" s="67">
        <f t="shared" si="0"/>
        <v>565</v>
      </c>
      <c r="J69" s="67">
        <f t="shared" si="0"/>
        <v>706</v>
      </c>
      <c r="K69" s="67">
        <f t="shared" si="0"/>
        <v>160</v>
      </c>
      <c r="L69" s="67">
        <f t="shared" si="0"/>
        <v>2332.2500000000005</v>
      </c>
      <c r="M69" s="107" t="e">
        <f t="shared" si="0"/>
        <v>#VALUE!</v>
      </c>
      <c r="N69" s="68">
        <f t="shared" si="0"/>
        <v>0</v>
      </c>
      <c r="O69" s="31">
        <f t="shared" si="0"/>
        <v>0</v>
      </c>
      <c r="P69" s="31">
        <f t="shared" si="0"/>
        <v>0</v>
      </c>
      <c r="Q69" s="31">
        <f t="shared" si="0"/>
        <v>0</v>
      </c>
      <c r="R69" s="31">
        <f t="shared" si="0"/>
        <v>0</v>
      </c>
      <c r="S69" s="31">
        <f t="shared" si="0"/>
        <v>0</v>
      </c>
      <c r="T69" s="31">
        <f t="shared" si="0"/>
        <v>0</v>
      </c>
      <c r="U69" s="31">
        <f t="shared" si="0"/>
        <v>0</v>
      </c>
      <c r="V69" s="31">
        <f t="shared" si="0"/>
        <v>0</v>
      </c>
      <c r="W69" s="31">
        <f t="shared" si="0"/>
        <v>0</v>
      </c>
      <c r="X69" s="31">
        <f t="shared" si="0"/>
        <v>0</v>
      </c>
      <c r="Y69" s="31">
        <f t="shared" si="0"/>
        <v>0</v>
      </c>
      <c r="Z69" s="31">
        <f t="shared" si="0"/>
        <v>0</v>
      </c>
      <c r="AA69" s="31">
        <f t="shared" si="0"/>
        <v>0</v>
      </c>
      <c r="AB69" s="31">
        <f t="shared" si="0"/>
        <v>0</v>
      </c>
      <c r="AC69" s="31">
        <f t="shared" si="0"/>
        <v>0</v>
      </c>
    </row>
    <row r="70" spans="1:29" ht="20.399999999999999" customHeight="1" x14ac:dyDescent="0.3">
      <c r="A70" s="149" t="s">
        <v>10</v>
      </c>
      <c r="B70" s="150" t="s">
        <v>254</v>
      </c>
      <c r="C70" s="151" t="s">
        <v>300</v>
      </c>
      <c r="D70" s="151" t="s">
        <v>230</v>
      </c>
      <c r="E70" s="102" t="s">
        <v>53</v>
      </c>
      <c r="F70" s="90">
        <v>17</v>
      </c>
      <c r="G70" s="90">
        <v>0</v>
      </c>
      <c r="H70" s="90">
        <v>555</v>
      </c>
      <c r="I70" s="90">
        <v>555</v>
      </c>
      <c r="J70" s="90">
        <v>556</v>
      </c>
      <c r="K70" s="90">
        <v>0</v>
      </c>
      <c r="L70" s="90">
        <f>F70+G70+H70+I70+J70+K70</f>
        <v>1683</v>
      </c>
      <c r="M70" s="41" t="e">
        <f>SUM(F70:L70)+B70+#REF!+#REF!</f>
        <v>#VALUE!</v>
      </c>
    </row>
    <row r="71" spans="1:29" ht="41.25" customHeight="1" x14ac:dyDescent="0.35">
      <c r="A71" s="149"/>
      <c r="B71" s="150"/>
      <c r="C71" s="151"/>
      <c r="D71" s="151"/>
      <c r="E71" s="102" t="s">
        <v>70</v>
      </c>
      <c r="F71" s="131">
        <v>0</v>
      </c>
      <c r="G71" s="131">
        <v>0</v>
      </c>
      <c r="H71" s="131">
        <v>0</v>
      </c>
      <c r="I71" s="131">
        <v>0</v>
      </c>
      <c r="J71" s="131">
        <v>0</v>
      </c>
      <c r="K71" s="131">
        <v>0</v>
      </c>
      <c r="L71" s="131">
        <v>0</v>
      </c>
      <c r="M71" s="41">
        <v>0</v>
      </c>
    </row>
    <row r="72" spans="1:29" ht="29.4" customHeight="1" x14ac:dyDescent="0.3">
      <c r="A72" s="149"/>
      <c r="B72" s="150"/>
      <c r="C72" s="151"/>
      <c r="D72" s="151"/>
      <c r="E72" s="102" t="s">
        <v>71</v>
      </c>
      <c r="F72" s="90">
        <v>17</v>
      </c>
      <c r="G72" s="90">
        <v>0</v>
      </c>
      <c r="H72" s="90">
        <v>555</v>
      </c>
      <c r="I72" s="90">
        <v>555</v>
      </c>
      <c r="J72" s="90">
        <v>556</v>
      </c>
      <c r="K72" s="90">
        <v>0</v>
      </c>
      <c r="L72" s="90">
        <f>F72+G72+H72+I72+J72+K72</f>
        <v>1683</v>
      </c>
      <c r="M72" s="41">
        <v>0</v>
      </c>
    </row>
    <row r="73" spans="1:29" ht="60.75" customHeight="1" x14ac:dyDescent="0.3">
      <c r="A73" s="149"/>
      <c r="B73" s="150"/>
      <c r="C73" s="151"/>
      <c r="D73" s="151"/>
      <c r="E73" s="102" t="s">
        <v>72</v>
      </c>
      <c r="F73" s="90">
        <v>0</v>
      </c>
      <c r="G73" s="90">
        <v>0</v>
      </c>
      <c r="H73" s="90">
        <v>0</v>
      </c>
      <c r="I73" s="90">
        <v>0</v>
      </c>
      <c r="J73" s="90">
        <v>0</v>
      </c>
      <c r="K73" s="90">
        <v>0</v>
      </c>
      <c r="L73" s="90">
        <f>F73+G73+H73+I73+J73+K73</f>
        <v>0</v>
      </c>
      <c r="M73" s="41">
        <v>0</v>
      </c>
    </row>
    <row r="74" spans="1:29" ht="18.75" customHeight="1" x14ac:dyDescent="0.3">
      <c r="A74" s="149" t="s">
        <v>11</v>
      </c>
      <c r="B74" s="150" t="s">
        <v>255</v>
      </c>
      <c r="C74" s="151" t="s">
        <v>301</v>
      </c>
      <c r="D74" s="151" t="s">
        <v>230</v>
      </c>
      <c r="E74" s="102" t="s">
        <v>53</v>
      </c>
      <c r="F74" s="90">
        <f t="shared" ref="F74:K74" si="1">F76+F77</f>
        <v>5</v>
      </c>
      <c r="G74" s="90">
        <f t="shared" si="1"/>
        <v>50</v>
      </c>
      <c r="H74" s="90">
        <f t="shared" si="1"/>
        <v>0</v>
      </c>
      <c r="I74" s="90">
        <f t="shared" si="1"/>
        <v>0</v>
      </c>
      <c r="J74" s="90">
        <f t="shared" si="1"/>
        <v>0</v>
      </c>
      <c r="K74" s="90">
        <f t="shared" si="1"/>
        <v>0</v>
      </c>
      <c r="L74" s="90">
        <f>F74+G74+H74+I74+J74</f>
        <v>55</v>
      </c>
      <c r="M74" s="41">
        <v>0</v>
      </c>
    </row>
    <row r="75" spans="1:29" ht="36" x14ac:dyDescent="0.35">
      <c r="A75" s="149"/>
      <c r="B75" s="150"/>
      <c r="C75" s="151"/>
      <c r="D75" s="151"/>
      <c r="E75" s="102" t="s">
        <v>70</v>
      </c>
      <c r="F75" s="131">
        <v>0</v>
      </c>
      <c r="G75" s="131">
        <v>0</v>
      </c>
      <c r="H75" s="131">
        <v>0</v>
      </c>
      <c r="I75" s="131">
        <v>0</v>
      </c>
      <c r="J75" s="131">
        <v>0</v>
      </c>
      <c r="K75" s="131">
        <v>0</v>
      </c>
      <c r="L75" s="131">
        <v>0</v>
      </c>
      <c r="M75" s="41">
        <v>0</v>
      </c>
    </row>
    <row r="76" spans="1:29" ht="31.5" customHeight="1" x14ac:dyDescent="0.3">
      <c r="A76" s="149"/>
      <c r="B76" s="150"/>
      <c r="C76" s="151"/>
      <c r="D76" s="151"/>
      <c r="E76" s="102" t="s">
        <v>71</v>
      </c>
      <c r="F76" s="90">
        <v>5</v>
      </c>
      <c r="G76" s="90">
        <v>50</v>
      </c>
      <c r="H76" s="90">
        <v>0</v>
      </c>
      <c r="I76" s="90">
        <v>0</v>
      </c>
      <c r="J76" s="90">
        <v>0</v>
      </c>
      <c r="K76" s="90">
        <v>0</v>
      </c>
      <c r="L76" s="90">
        <f t="shared" ref="L76" si="2">F76+G76+H76+I76+J76</f>
        <v>55</v>
      </c>
      <c r="M76" s="41">
        <v>0</v>
      </c>
    </row>
    <row r="77" spans="1:29" ht="67.5" customHeight="1" x14ac:dyDescent="0.3">
      <c r="A77" s="149"/>
      <c r="B77" s="150"/>
      <c r="C77" s="151"/>
      <c r="D77" s="151"/>
      <c r="E77" s="102" t="s">
        <v>72</v>
      </c>
      <c r="F77" s="90">
        <v>0</v>
      </c>
      <c r="G77" s="90">
        <v>0</v>
      </c>
      <c r="H77" s="90">
        <v>0</v>
      </c>
      <c r="I77" s="90">
        <v>0</v>
      </c>
      <c r="J77" s="90">
        <v>0</v>
      </c>
      <c r="K77" s="90">
        <v>0</v>
      </c>
      <c r="L77" s="90">
        <f>F77+G77+H77+I77+J77+K77</f>
        <v>0</v>
      </c>
      <c r="M77" s="41">
        <v>0</v>
      </c>
    </row>
    <row r="78" spans="1:29" ht="18.75" customHeight="1" x14ac:dyDescent="0.3">
      <c r="A78" s="149" t="s">
        <v>232</v>
      </c>
      <c r="B78" s="150" t="s">
        <v>256</v>
      </c>
      <c r="C78" s="151" t="s">
        <v>302</v>
      </c>
      <c r="D78" s="151" t="s">
        <v>230</v>
      </c>
      <c r="E78" s="102" t="s">
        <v>53</v>
      </c>
      <c r="F78" s="90">
        <f t="shared" ref="F78:L78" si="3">F80+F81</f>
        <v>0</v>
      </c>
      <c r="G78" s="90">
        <f t="shared" si="3"/>
        <v>0</v>
      </c>
      <c r="H78" s="90">
        <f t="shared" si="3"/>
        <v>0</v>
      </c>
      <c r="I78" s="90">
        <f t="shared" si="3"/>
        <v>10</v>
      </c>
      <c r="J78" s="90">
        <f t="shared" si="3"/>
        <v>150</v>
      </c>
      <c r="K78" s="90">
        <f t="shared" si="3"/>
        <v>160</v>
      </c>
      <c r="L78" s="90">
        <f t="shared" si="3"/>
        <v>320</v>
      </c>
      <c r="M78" s="41">
        <v>0</v>
      </c>
    </row>
    <row r="79" spans="1:29" ht="34.200000000000003" customHeight="1" x14ac:dyDescent="0.35">
      <c r="A79" s="149"/>
      <c r="B79" s="150"/>
      <c r="C79" s="151"/>
      <c r="D79" s="151"/>
      <c r="E79" s="102" t="s">
        <v>70</v>
      </c>
      <c r="F79" s="131">
        <v>0</v>
      </c>
      <c r="G79" s="131">
        <v>0</v>
      </c>
      <c r="H79" s="131">
        <v>0</v>
      </c>
      <c r="I79" s="131">
        <v>0</v>
      </c>
      <c r="J79" s="131">
        <v>0</v>
      </c>
      <c r="K79" s="131">
        <v>0</v>
      </c>
      <c r="L79" s="131">
        <v>0</v>
      </c>
      <c r="M79" s="41">
        <v>0</v>
      </c>
    </row>
    <row r="80" spans="1:29" ht="21.6" customHeight="1" x14ac:dyDescent="0.3">
      <c r="A80" s="149"/>
      <c r="B80" s="150"/>
      <c r="C80" s="151"/>
      <c r="D80" s="151"/>
      <c r="E80" s="102" t="s">
        <v>71</v>
      </c>
      <c r="F80" s="92">
        <v>0</v>
      </c>
      <c r="G80" s="90">
        <v>0</v>
      </c>
      <c r="H80" s="90">
        <v>0</v>
      </c>
      <c r="I80" s="90">
        <v>10</v>
      </c>
      <c r="J80" s="90">
        <v>150</v>
      </c>
      <c r="K80" s="90">
        <v>160</v>
      </c>
      <c r="L80" s="90">
        <f>F80+G80+H80+I80+J80+K80</f>
        <v>320</v>
      </c>
      <c r="M80" s="41">
        <v>0</v>
      </c>
    </row>
    <row r="81" spans="1:29" ht="54" x14ac:dyDescent="0.3">
      <c r="A81" s="149"/>
      <c r="B81" s="150"/>
      <c r="C81" s="151"/>
      <c r="D81" s="151"/>
      <c r="E81" s="102" t="s">
        <v>72</v>
      </c>
      <c r="F81" s="90">
        <v>0</v>
      </c>
      <c r="G81" s="90">
        <v>0</v>
      </c>
      <c r="H81" s="90">
        <v>0</v>
      </c>
      <c r="I81" s="90">
        <v>0</v>
      </c>
      <c r="J81" s="90">
        <v>0</v>
      </c>
      <c r="K81" s="90">
        <v>0</v>
      </c>
      <c r="L81" s="90">
        <f>F81+G81+H81+I81+J81+K81</f>
        <v>0</v>
      </c>
      <c r="M81" s="41">
        <v>0</v>
      </c>
    </row>
    <row r="82" spans="1:29" ht="18.75" customHeight="1" x14ac:dyDescent="0.3">
      <c r="A82" s="149" t="s">
        <v>233</v>
      </c>
      <c r="B82" s="150" t="s">
        <v>257</v>
      </c>
      <c r="C82" s="151" t="s">
        <v>301</v>
      </c>
      <c r="D82" s="151" t="s">
        <v>230</v>
      </c>
      <c r="E82" s="102" t="s">
        <v>53</v>
      </c>
      <c r="F82" s="90">
        <f t="shared" ref="F82:L82" si="4">F84+F85</f>
        <v>10</v>
      </c>
      <c r="G82" s="90">
        <f t="shared" si="4"/>
        <v>100</v>
      </c>
      <c r="H82" s="90">
        <f t="shared" si="4"/>
        <v>0</v>
      </c>
      <c r="I82" s="90">
        <f t="shared" si="4"/>
        <v>0</v>
      </c>
      <c r="J82" s="90">
        <f t="shared" si="4"/>
        <v>0</v>
      </c>
      <c r="K82" s="90">
        <f t="shared" si="4"/>
        <v>0</v>
      </c>
      <c r="L82" s="90">
        <f t="shared" si="4"/>
        <v>110</v>
      </c>
      <c r="M82" s="41">
        <v>0</v>
      </c>
    </row>
    <row r="83" spans="1:29" ht="31.2" customHeight="1" x14ac:dyDescent="0.3">
      <c r="A83" s="149"/>
      <c r="B83" s="150"/>
      <c r="C83" s="151"/>
      <c r="D83" s="151"/>
      <c r="E83" s="102" t="s">
        <v>70</v>
      </c>
      <c r="F83" s="90">
        <v>0</v>
      </c>
      <c r="G83" s="90">
        <v>0</v>
      </c>
      <c r="H83" s="90">
        <v>0</v>
      </c>
      <c r="I83" s="90">
        <v>0</v>
      </c>
      <c r="J83" s="90">
        <v>0</v>
      </c>
      <c r="K83" s="90">
        <v>0</v>
      </c>
      <c r="L83" s="90">
        <f>F83+G83+H83+I83+J83+K83</f>
        <v>0</v>
      </c>
      <c r="M83" s="41">
        <v>0</v>
      </c>
    </row>
    <row r="84" spans="1:29" ht="33.75" customHeight="1" x14ac:dyDescent="0.3">
      <c r="A84" s="149"/>
      <c r="B84" s="150"/>
      <c r="C84" s="151"/>
      <c r="D84" s="151"/>
      <c r="E84" s="102" t="s">
        <v>71</v>
      </c>
      <c r="F84" s="90">
        <v>10</v>
      </c>
      <c r="G84" s="90">
        <v>100</v>
      </c>
      <c r="H84" s="90">
        <v>0</v>
      </c>
      <c r="I84" s="90">
        <v>0</v>
      </c>
      <c r="J84" s="90">
        <v>0</v>
      </c>
      <c r="K84" s="90">
        <v>0</v>
      </c>
      <c r="L84" s="90">
        <f>F84+G84+H84+I84+J84+K84</f>
        <v>110</v>
      </c>
      <c r="M84" s="41">
        <v>0</v>
      </c>
    </row>
    <row r="85" spans="1:29" ht="54" x14ac:dyDescent="0.3">
      <c r="A85" s="149"/>
      <c r="B85" s="150"/>
      <c r="C85" s="151"/>
      <c r="D85" s="151"/>
      <c r="E85" s="102" t="s">
        <v>72</v>
      </c>
      <c r="F85" s="90">
        <v>0</v>
      </c>
      <c r="G85" s="90">
        <v>0</v>
      </c>
      <c r="H85" s="90">
        <v>0</v>
      </c>
      <c r="I85" s="90">
        <v>0</v>
      </c>
      <c r="J85" s="90">
        <v>0</v>
      </c>
      <c r="K85" s="90">
        <v>0</v>
      </c>
      <c r="L85" s="90">
        <f>F85+G85+H85+I85+J85+K85</f>
        <v>0</v>
      </c>
      <c r="M85" s="41">
        <v>0</v>
      </c>
    </row>
    <row r="86" spans="1:29" ht="18.75" customHeight="1" x14ac:dyDescent="0.3">
      <c r="A86" s="149" t="s">
        <v>234</v>
      </c>
      <c r="B86" s="150" t="s">
        <v>258</v>
      </c>
      <c r="C86" s="151" t="s">
        <v>301</v>
      </c>
      <c r="D86" s="151" t="s">
        <v>230</v>
      </c>
      <c r="E86" s="102" t="s">
        <v>53</v>
      </c>
      <c r="F86" s="90">
        <f t="shared" ref="F86:L86" si="5">F88+F89</f>
        <v>1</v>
      </c>
      <c r="G86" s="90">
        <f t="shared" si="5"/>
        <v>10</v>
      </c>
      <c r="H86" s="90">
        <f t="shared" si="5"/>
        <v>0</v>
      </c>
      <c r="I86" s="90">
        <f t="shared" si="5"/>
        <v>0</v>
      </c>
      <c r="J86" s="90">
        <f t="shared" si="5"/>
        <v>0</v>
      </c>
      <c r="K86" s="90">
        <f t="shared" si="5"/>
        <v>0</v>
      </c>
      <c r="L86" s="90">
        <f t="shared" si="5"/>
        <v>11</v>
      </c>
      <c r="M86" s="41">
        <v>0</v>
      </c>
    </row>
    <row r="87" spans="1:29" ht="36" x14ac:dyDescent="0.3">
      <c r="A87" s="149"/>
      <c r="B87" s="150"/>
      <c r="C87" s="151"/>
      <c r="D87" s="151"/>
      <c r="E87" s="102" t="s">
        <v>70</v>
      </c>
      <c r="M87" s="41">
        <v>0</v>
      </c>
    </row>
    <row r="88" spans="1:29" ht="21" customHeight="1" x14ac:dyDescent="0.3">
      <c r="A88" s="149"/>
      <c r="B88" s="150"/>
      <c r="C88" s="151"/>
      <c r="D88" s="151"/>
      <c r="E88" s="102" t="s">
        <v>71</v>
      </c>
      <c r="F88" s="90">
        <v>1</v>
      </c>
      <c r="G88" s="90">
        <v>10</v>
      </c>
      <c r="H88" s="90">
        <v>0</v>
      </c>
      <c r="I88" s="90">
        <v>0</v>
      </c>
      <c r="J88" s="90">
        <v>0</v>
      </c>
      <c r="K88" s="90">
        <v>0</v>
      </c>
      <c r="L88" s="90">
        <f>F88+G88+H88+I88+J88+K88</f>
        <v>11</v>
      </c>
      <c r="M88" s="41">
        <v>0</v>
      </c>
    </row>
    <row r="89" spans="1:29" ht="56.25" customHeight="1" x14ac:dyDescent="0.3">
      <c r="A89" s="149"/>
      <c r="B89" s="150"/>
      <c r="C89" s="151"/>
      <c r="D89" s="151"/>
      <c r="E89" s="102" t="s">
        <v>72</v>
      </c>
      <c r="F89" s="90">
        <v>0</v>
      </c>
      <c r="G89" s="90">
        <v>0</v>
      </c>
      <c r="H89" s="90">
        <v>0</v>
      </c>
      <c r="I89" s="90">
        <v>0</v>
      </c>
      <c r="J89" s="90">
        <v>0</v>
      </c>
      <c r="K89" s="90">
        <v>0</v>
      </c>
      <c r="L89" s="90">
        <f>F89+G89+H89+I89+J89+K89</f>
        <v>0</v>
      </c>
      <c r="M89" s="41">
        <v>0</v>
      </c>
    </row>
    <row r="90" spans="1:29" ht="18.75" customHeight="1" x14ac:dyDescent="0.3">
      <c r="A90" s="149" t="s">
        <v>235</v>
      </c>
      <c r="B90" s="150" t="s">
        <v>259</v>
      </c>
      <c r="C90" s="151" t="s">
        <v>190</v>
      </c>
      <c r="D90" s="151" t="s">
        <v>230</v>
      </c>
      <c r="E90" s="102" t="s">
        <v>53</v>
      </c>
      <c r="F90" s="90">
        <f t="shared" ref="F90:L90" si="6">F92+F93</f>
        <v>0</v>
      </c>
      <c r="G90" s="90">
        <f t="shared" si="6"/>
        <v>37</v>
      </c>
      <c r="H90" s="90">
        <f t="shared" si="6"/>
        <v>47.03</v>
      </c>
      <c r="I90" s="90">
        <f t="shared" si="6"/>
        <v>0</v>
      </c>
      <c r="J90" s="90">
        <f t="shared" si="6"/>
        <v>0</v>
      </c>
      <c r="K90" s="90">
        <f t="shared" si="6"/>
        <v>0</v>
      </c>
      <c r="L90" s="90">
        <f t="shared" si="6"/>
        <v>84.03</v>
      </c>
      <c r="M90" s="102">
        <f t="shared" ref="M90:AC90" si="7">M91+M93</f>
        <v>0</v>
      </c>
      <c r="N90" s="69">
        <f t="shared" si="7"/>
        <v>0</v>
      </c>
      <c r="O90" s="102">
        <f t="shared" si="7"/>
        <v>0</v>
      </c>
      <c r="P90" s="102">
        <f t="shared" si="7"/>
        <v>0</v>
      </c>
      <c r="Q90" s="102">
        <f t="shared" si="7"/>
        <v>0</v>
      </c>
      <c r="R90" s="102">
        <f t="shared" si="7"/>
        <v>0</v>
      </c>
      <c r="S90" s="102">
        <f t="shared" si="7"/>
        <v>0</v>
      </c>
      <c r="T90" s="102">
        <f t="shared" si="7"/>
        <v>0</v>
      </c>
      <c r="U90" s="102">
        <f t="shared" si="7"/>
        <v>0</v>
      </c>
      <c r="V90" s="102">
        <f t="shared" si="7"/>
        <v>0</v>
      </c>
      <c r="W90" s="102">
        <f t="shared" si="7"/>
        <v>0</v>
      </c>
      <c r="X90" s="102">
        <f t="shared" si="7"/>
        <v>0</v>
      </c>
      <c r="Y90" s="102">
        <f t="shared" si="7"/>
        <v>0</v>
      </c>
      <c r="Z90" s="102">
        <f t="shared" si="7"/>
        <v>0</v>
      </c>
      <c r="AA90" s="102">
        <f t="shared" si="7"/>
        <v>0</v>
      </c>
      <c r="AB90" s="102">
        <f t="shared" si="7"/>
        <v>0</v>
      </c>
      <c r="AC90" s="102">
        <f t="shared" si="7"/>
        <v>0</v>
      </c>
    </row>
    <row r="91" spans="1:29" ht="36" x14ac:dyDescent="0.3">
      <c r="A91" s="149"/>
      <c r="B91" s="150"/>
      <c r="C91" s="151"/>
      <c r="D91" s="151"/>
      <c r="E91" s="102" t="s">
        <v>70</v>
      </c>
      <c r="F91" s="90">
        <v>0</v>
      </c>
      <c r="G91" s="90">
        <v>0</v>
      </c>
      <c r="H91" s="90">
        <v>0</v>
      </c>
      <c r="I91" s="90">
        <v>0</v>
      </c>
      <c r="J91" s="90">
        <v>0</v>
      </c>
      <c r="K91" s="90">
        <v>0</v>
      </c>
      <c r="L91" s="90">
        <f>F91+G91+H91+I91+J91+K91</f>
        <v>0</v>
      </c>
      <c r="M91" s="41">
        <v>0</v>
      </c>
    </row>
    <row r="92" spans="1:29" ht="39" customHeight="1" x14ac:dyDescent="0.3">
      <c r="A92" s="149"/>
      <c r="B92" s="150"/>
      <c r="C92" s="151"/>
      <c r="D92" s="151"/>
      <c r="E92" s="102" t="s">
        <v>71</v>
      </c>
      <c r="F92" s="90">
        <v>0</v>
      </c>
      <c r="G92" s="90">
        <v>37</v>
      </c>
      <c r="H92" s="90">
        <v>47.03</v>
      </c>
      <c r="I92" s="90">
        <v>0</v>
      </c>
      <c r="J92" s="90">
        <v>0</v>
      </c>
      <c r="K92" s="90">
        <v>0</v>
      </c>
      <c r="L92" s="90">
        <f>F92+G92+H92+I92+J92+K92</f>
        <v>84.03</v>
      </c>
      <c r="M92" s="41">
        <v>0</v>
      </c>
    </row>
    <row r="93" spans="1:29" ht="54" x14ac:dyDescent="0.3">
      <c r="A93" s="149"/>
      <c r="B93" s="150"/>
      <c r="C93" s="151"/>
      <c r="D93" s="151"/>
      <c r="E93" s="102" t="s">
        <v>72</v>
      </c>
      <c r="F93" s="90">
        <v>0</v>
      </c>
      <c r="G93" s="90">
        <v>0</v>
      </c>
      <c r="H93" s="90">
        <v>0</v>
      </c>
      <c r="I93" s="90">
        <v>0</v>
      </c>
      <c r="J93" s="90">
        <v>0</v>
      </c>
      <c r="K93" s="90">
        <v>0</v>
      </c>
      <c r="L93" s="90">
        <f>F93+G93+H93+I93+J93+K93</f>
        <v>0</v>
      </c>
      <c r="M93" s="41">
        <v>0</v>
      </c>
    </row>
    <row r="94" spans="1:29" ht="18.75" customHeight="1" x14ac:dyDescent="0.3">
      <c r="A94" s="149" t="s">
        <v>236</v>
      </c>
      <c r="B94" s="150" t="s">
        <v>260</v>
      </c>
      <c r="C94" s="151" t="s">
        <v>210</v>
      </c>
      <c r="D94" s="151" t="s">
        <v>230</v>
      </c>
      <c r="E94" s="102" t="s">
        <v>53</v>
      </c>
      <c r="F94" s="90">
        <f t="shared" ref="F94:L94" si="8">F96+F97</f>
        <v>0</v>
      </c>
      <c r="G94" s="90">
        <f t="shared" si="8"/>
        <v>17.36</v>
      </c>
      <c r="H94" s="90">
        <f t="shared" si="8"/>
        <v>0</v>
      </c>
      <c r="I94" s="90">
        <f t="shared" si="8"/>
        <v>0</v>
      </c>
      <c r="J94" s="90">
        <f t="shared" si="8"/>
        <v>0</v>
      </c>
      <c r="K94" s="90">
        <f t="shared" si="8"/>
        <v>0</v>
      </c>
      <c r="L94" s="90">
        <f t="shared" si="8"/>
        <v>17.36</v>
      </c>
      <c r="M94" s="41">
        <v>0</v>
      </c>
    </row>
    <row r="95" spans="1:29" ht="36" x14ac:dyDescent="0.3">
      <c r="A95" s="149"/>
      <c r="B95" s="150"/>
      <c r="C95" s="151"/>
      <c r="D95" s="151"/>
      <c r="E95" s="102" t="s">
        <v>70</v>
      </c>
      <c r="F95" s="90">
        <v>0</v>
      </c>
      <c r="G95" s="90">
        <v>0</v>
      </c>
      <c r="H95" s="90">
        <v>0</v>
      </c>
      <c r="I95" s="90">
        <v>0</v>
      </c>
      <c r="J95" s="90">
        <v>0</v>
      </c>
      <c r="K95" s="90">
        <v>0</v>
      </c>
      <c r="L95" s="90">
        <f>F95+G95+H95+I95+J95+K95</f>
        <v>0</v>
      </c>
      <c r="M95" s="41">
        <v>0</v>
      </c>
    </row>
    <row r="96" spans="1:29" ht="34.5" customHeight="1" x14ac:dyDescent="0.3">
      <c r="A96" s="149"/>
      <c r="B96" s="150"/>
      <c r="C96" s="151"/>
      <c r="D96" s="151"/>
      <c r="E96" s="102" t="s">
        <v>71</v>
      </c>
      <c r="F96" s="90">
        <v>0</v>
      </c>
      <c r="G96" s="90">
        <v>17.36</v>
      </c>
      <c r="H96" s="90">
        <v>0</v>
      </c>
      <c r="I96" s="90">
        <v>0</v>
      </c>
      <c r="J96" s="90">
        <v>0</v>
      </c>
      <c r="K96" s="90">
        <v>0</v>
      </c>
      <c r="L96" s="90">
        <f>F96+G96+H96+I96+J96+K96</f>
        <v>17.36</v>
      </c>
      <c r="M96" s="41">
        <v>0</v>
      </c>
    </row>
    <row r="97" spans="1:29" ht="54" x14ac:dyDescent="0.3">
      <c r="A97" s="149"/>
      <c r="B97" s="150"/>
      <c r="C97" s="151"/>
      <c r="D97" s="151"/>
      <c r="E97" s="102" t="s">
        <v>72</v>
      </c>
      <c r="F97" s="90">
        <v>0</v>
      </c>
      <c r="G97" s="90">
        <v>0</v>
      </c>
      <c r="H97" s="90">
        <v>0</v>
      </c>
      <c r="I97" s="90">
        <v>0</v>
      </c>
      <c r="J97" s="90">
        <v>0</v>
      </c>
      <c r="K97" s="90">
        <v>0</v>
      </c>
      <c r="L97" s="90">
        <f>F97+G97+H97+I97+J97+K97</f>
        <v>0</v>
      </c>
      <c r="M97" s="41">
        <v>0</v>
      </c>
    </row>
    <row r="98" spans="1:29" ht="18.75" customHeight="1" x14ac:dyDescent="0.3">
      <c r="A98" s="149" t="s">
        <v>237</v>
      </c>
      <c r="B98" s="150" t="s">
        <v>261</v>
      </c>
      <c r="C98" s="151" t="s">
        <v>303</v>
      </c>
      <c r="D98" s="151" t="s">
        <v>230</v>
      </c>
      <c r="E98" s="102" t="s">
        <v>53</v>
      </c>
      <c r="F98" s="90">
        <f>F99+F101</f>
        <v>0</v>
      </c>
      <c r="G98" s="90">
        <f t="shared" ref="G98:L98" si="9">G99+G101</f>
        <v>0</v>
      </c>
      <c r="H98" s="90">
        <f t="shared" si="9"/>
        <v>36.36</v>
      </c>
      <c r="I98" s="90">
        <f t="shared" si="9"/>
        <v>0</v>
      </c>
      <c r="J98" s="90">
        <f t="shared" si="9"/>
        <v>0</v>
      </c>
      <c r="K98" s="90">
        <f t="shared" si="9"/>
        <v>0</v>
      </c>
      <c r="L98" s="90">
        <f t="shared" si="9"/>
        <v>36.36</v>
      </c>
      <c r="M98" s="41">
        <v>0</v>
      </c>
    </row>
    <row r="99" spans="1:29" ht="36" x14ac:dyDescent="0.3">
      <c r="A99" s="149"/>
      <c r="B99" s="150"/>
      <c r="C99" s="151"/>
      <c r="D99" s="151"/>
      <c r="E99" s="102" t="s">
        <v>70</v>
      </c>
      <c r="F99" s="90">
        <v>0</v>
      </c>
      <c r="G99" s="90">
        <v>0</v>
      </c>
      <c r="H99" s="90">
        <v>36.36</v>
      </c>
      <c r="I99" s="90">
        <v>0</v>
      </c>
      <c r="J99" s="90">
        <v>0</v>
      </c>
      <c r="K99" s="90">
        <v>0</v>
      </c>
      <c r="L99" s="90">
        <f>F99+G99+H99+I99+J99+K99</f>
        <v>36.36</v>
      </c>
      <c r="M99" s="41">
        <v>0</v>
      </c>
    </row>
    <row r="100" spans="1:29" ht="21" customHeight="1" x14ac:dyDescent="0.3">
      <c r="A100" s="149"/>
      <c r="B100" s="150"/>
      <c r="C100" s="151"/>
      <c r="D100" s="151"/>
      <c r="E100" s="102" t="s">
        <v>71</v>
      </c>
      <c r="F100" s="90">
        <v>0</v>
      </c>
      <c r="G100" s="90">
        <v>0</v>
      </c>
      <c r="H100" s="90">
        <v>0</v>
      </c>
      <c r="I100" s="90">
        <v>0</v>
      </c>
      <c r="J100" s="90">
        <v>0</v>
      </c>
      <c r="K100" s="90">
        <v>0</v>
      </c>
      <c r="L100" s="90">
        <f>F100+G100+H100+I100+J100+K100</f>
        <v>0</v>
      </c>
      <c r="M100" s="41">
        <v>0</v>
      </c>
    </row>
    <row r="101" spans="1:29" ht="54" x14ac:dyDescent="0.3">
      <c r="A101" s="149"/>
      <c r="B101" s="150"/>
      <c r="C101" s="151"/>
      <c r="D101" s="151"/>
      <c r="E101" s="102" t="s">
        <v>72</v>
      </c>
      <c r="F101" s="90">
        <v>0</v>
      </c>
      <c r="G101" s="90">
        <v>0</v>
      </c>
      <c r="H101" s="90">
        <v>0</v>
      </c>
      <c r="I101" s="90">
        <v>0</v>
      </c>
      <c r="J101" s="90">
        <v>0</v>
      </c>
      <c r="K101" s="90">
        <v>0</v>
      </c>
      <c r="L101" s="90">
        <f>F101+G101+H101+I101+J101+K101</f>
        <v>0</v>
      </c>
      <c r="M101" s="41">
        <v>0</v>
      </c>
    </row>
    <row r="102" spans="1:29" ht="18.75" customHeight="1" x14ac:dyDescent="0.3">
      <c r="A102" s="149" t="s">
        <v>238</v>
      </c>
      <c r="B102" s="150" t="s">
        <v>262</v>
      </c>
      <c r="C102" s="151" t="s">
        <v>210</v>
      </c>
      <c r="D102" s="151" t="s">
        <v>230</v>
      </c>
      <c r="E102" s="102" t="s">
        <v>53</v>
      </c>
      <c r="F102" s="90">
        <f>F103+F105</f>
        <v>0</v>
      </c>
      <c r="G102" s="90">
        <f t="shared" ref="G102:L102" si="10">G103+G105</f>
        <v>15.5</v>
      </c>
      <c r="H102" s="90">
        <f t="shared" si="10"/>
        <v>0</v>
      </c>
      <c r="I102" s="90">
        <f t="shared" si="10"/>
        <v>0</v>
      </c>
      <c r="J102" s="90">
        <f t="shared" si="10"/>
        <v>0</v>
      </c>
      <c r="K102" s="90">
        <f t="shared" si="10"/>
        <v>0</v>
      </c>
      <c r="L102" s="90">
        <f t="shared" si="10"/>
        <v>15.5</v>
      </c>
      <c r="M102" s="41">
        <v>0</v>
      </c>
    </row>
    <row r="103" spans="1:29" ht="36" x14ac:dyDescent="0.3">
      <c r="A103" s="149"/>
      <c r="B103" s="150"/>
      <c r="C103" s="151"/>
      <c r="D103" s="151"/>
      <c r="E103" s="102" t="s">
        <v>70</v>
      </c>
      <c r="F103" s="90">
        <v>0</v>
      </c>
      <c r="G103" s="90">
        <v>15.5</v>
      </c>
      <c r="H103" s="90">
        <v>0</v>
      </c>
      <c r="I103" s="90">
        <v>0</v>
      </c>
      <c r="J103" s="90">
        <v>0</v>
      </c>
      <c r="K103" s="90">
        <v>0</v>
      </c>
      <c r="L103" s="90">
        <f>F103+G103+H103+I103+J103+K103</f>
        <v>15.5</v>
      </c>
      <c r="M103" s="41">
        <v>0</v>
      </c>
    </row>
    <row r="104" spans="1:29" ht="58.2" customHeight="1" x14ac:dyDescent="0.3">
      <c r="A104" s="149"/>
      <c r="B104" s="150"/>
      <c r="C104" s="151"/>
      <c r="D104" s="151"/>
      <c r="E104" s="102" t="s">
        <v>71</v>
      </c>
      <c r="F104" s="90">
        <v>0</v>
      </c>
      <c r="G104" s="90">
        <v>0</v>
      </c>
      <c r="H104" s="90">
        <v>0</v>
      </c>
      <c r="I104" s="90">
        <v>0</v>
      </c>
      <c r="J104" s="90">
        <v>0</v>
      </c>
      <c r="K104" s="90">
        <v>0</v>
      </c>
      <c r="L104" s="90">
        <f>F104+G104+H104+I104+J104+K104</f>
        <v>0</v>
      </c>
      <c r="M104" s="41">
        <v>0</v>
      </c>
    </row>
    <row r="105" spans="1:29" ht="54" x14ac:dyDescent="0.3">
      <c r="A105" s="149"/>
      <c r="B105" s="150"/>
      <c r="C105" s="151"/>
      <c r="D105" s="151"/>
      <c r="E105" s="102" t="s">
        <v>72</v>
      </c>
      <c r="F105" s="90">
        <v>0</v>
      </c>
      <c r="G105" s="90">
        <v>0</v>
      </c>
      <c r="H105" s="90">
        <v>0</v>
      </c>
      <c r="I105" s="90">
        <v>0</v>
      </c>
      <c r="J105" s="90">
        <v>0</v>
      </c>
      <c r="K105" s="90">
        <v>0</v>
      </c>
      <c r="L105" s="90">
        <f>F105+G105+H105+I105+J105+K105</f>
        <v>0</v>
      </c>
      <c r="M105" s="41">
        <v>0</v>
      </c>
    </row>
    <row r="106" spans="1:29" ht="58.5" customHeight="1" x14ac:dyDescent="0.3">
      <c r="A106" s="156" t="s">
        <v>229</v>
      </c>
      <c r="B106" s="156"/>
      <c r="C106" s="156"/>
      <c r="D106" s="156"/>
      <c r="E106" s="156"/>
      <c r="F106" s="67">
        <f>F107</f>
        <v>17</v>
      </c>
      <c r="G106" s="67">
        <f t="shared" ref="G106:L106" si="11">G107</f>
        <v>0</v>
      </c>
      <c r="H106" s="67">
        <f t="shared" si="11"/>
        <v>555</v>
      </c>
      <c r="I106" s="67">
        <f t="shared" si="11"/>
        <v>555</v>
      </c>
      <c r="J106" s="67">
        <f t="shared" si="11"/>
        <v>556</v>
      </c>
      <c r="K106" s="67">
        <f t="shared" si="11"/>
        <v>0</v>
      </c>
      <c r="L106" s="67">
        <f t="shared" si="11"/>
        <v>1683</v>
      </c>
      <c r="M106" s="102" t="s">
        <v>115</v>
      </c>
    </row>
    <row r="107" spans="1:29" ht="18" x14ac:dyDescent="0.3">
      <c r="A107" s="149" t="s">
        <v>5</v>
      </c>
      <c r="B107" s="150" t="s">
        <v>254</v>
      </c>
      <c r="C107" s="151" t="s">
        <v>300</v>
      </c>
      <c r="D107" s="151" t="str">
        <f t="shared" ref="D107" si="12">$D$102</f>
        <v>Главный врач КГБУЗ "Арсеньевская городская больница" Аплюшкина Л.Г.</v>
      </c>
      <c r="E107" s="102" t="s">
        <v>53</v>
      </c>
      <c r="F107" s="90">
        <f t="shared" ref="F107:L107" si="13">F109+F110</f>
        <v>17</v>
      </c>
      <c r="G107" s="90">
        <f t="shared" si="13"/>
        <v>0</v>
      </c>
      <c r="H107" s="90">
        <f t="shared" si="13"/>
        <v>555</v>
      </c>
      <c r="I107" s="90">
        <f t="shared" si="13"/>
        <v>555</v>
      </c>
      <c r="J107" s="90">
        <f t="shared" si="13"/>
        <v>556</v>
      </c>
      <c r="K107" s="90">
        <f t="shared" si="13"/>
        <v>0</v>
      </c>
      <c r="L107" s="90">
        <f t="shared" si="13"/>
        <v>1683</v>
      </c>
      <c r="M107" s="41">
        <f t="shared" ref="M107:AC107" si="14">M108+M110</f>
        <v>0</v>
      </c>
      <c r="N107" s="70">
        <f t="shared" si="14"/>
        <v>0</v>
      </c>
      <c r="O107" s="41">
        <f t="shared" si="14"/>
        <v>0</v>
      </c>
      <c r="P107" s="41">
        <f t="shared" si="14"/>
        <v>0</v>
      </c>
      <c r="Q107" s="41">
        <f t="shared" si="14"/>
        <v>0</v>
      </c>
      <c r="R107" s="41">
        <f t="shared" si="14"/>
        <v>0</v>
      </c>
      <c r="S107" s="41">
        <f t="shared" si="14"/>
        <v>0</v>
      </c>
      <c r="T107" s="41">
        <f t="shared" si="14"/>
        <v>0</v>
      </c>
      <c r="U107" s="41">
        <f t="shared" si="14"/>
        <v>0</v>
      </c>
      <c r="V107" s="41">
        <f t="shared" si="14"/>
        <v>0</v>
      </c>
      <c r="W107" s="41">
        <f t="shared" si="14"/>
        <v>0</v>
      </c>
      <c r="X107" s="41">
        <f t="shared" si="14"/>
        <v>0</v>
      </c>
      <c r="Y107" s="41">
        <f t="shared" si="14"/>
        <v>0</v>
      </c>
      <c r="Z107" s="41">
        <f t="shared" si="14"/>
        <v>0</v>
      </c>
      <c r="AA107" s="41">
        <f t="shared" si="14"/>
        <v>0</v>
      </c>
      <c r="AB107" s="41">
        <f t="shared" si="14"/>
        <v>0</v>
      </c>
      <c r="AC107" s="41">
        <f t="shared" si="14"/>
        <v>0</v>
      </c>
    </row>
    <row r="108" spans="1:29" ht="36" x14ac:dyDescent="0.3">
      <c r="A108" s="149"/>
      <c r="B108" s="150"/>
      <c r="C108" s="151"/>
      <c r="D108" s="151"/>
      <c r="E108" s="102" t="s">
        <v>70</v>
      </c>
      <c r="F108" s="90">
        <v>0</v>
      </c>
      <c r="G108" s="90">
        <v>0</v>
      </c>
      <c r="H108" s="90">
        <v>0</v>
      </c>
      <c r="I108" s="90">
        <v>0</v>
      </c>
      <c r="J108" s="90">
        <v>0</v>
      </c>
      <c r="K108" s="90">
        <v>0</v>
      </c>
      <c r="L108" s="90">
        <f>F108+G108+H108+I108+J108+K108</f>
        <v>0</v>
      </c>
      <c r="M108" s="41">
        <v>0</v>
      </c>
    </row>
    <row r="109" spans="1:29" ht="18" x14ac:dyDescent="0.3">
      <c r="A109" s="149"/>
      <c r="B109" s="150"/>
      <c r="C109" s="151"/>
      <c r="D109" s="151"/>
      <c r="E109" s="102" t="s">
        <v>71</v>
      </c>
      <c r="F109" s="90">
        <v>17</v>
      </c>
      <c r="G109" s="90">
        <v>0</v>
      </c>
      <c r="H109" s="90">
        <v>555</v>
      </c>
      <c r="I109" s="90">
        <v>555</v>
      </c>
      <c r="J109" s="90">
        <v>556</v>
      </c>
      <c r="K109" s="90">
        <v>0</v>
      </c>
      <c r="L109" s="90">
        <f>F109+G109+H109+I109+J109+K109</f>
        <v>1683</v>
      </c>
      <c r="M109" s="41">
        <v>0</v>
      </c>
    </row>
    <row r="110" spans="1:29" ht="54" x14ac:dyDescent="0.3">
      <c r="A110" s="149"/>
      <c r="B110" s="150"/>
      <c r="C110" s="151"/>
      <c r="D110" s="151"/>
      <c r="E110" s="102" t="s">
        <v>72</v>
      </c>
      <c r="F110" s="90">
        <v>0</v>
      </c>
      <c r="G110" s="90">
        <v>0</v>
      </c>
      <c r="H110" s="90">
        <v>0</v>
      </c>
      <c r="I110" s="90">
        <v>0</v>
      </c>
      <c r="J110" s="90">
        <v>0</v>
      </c>
      <c r="K110" s="90">
        <v>0</v>
      </c>
      <c r="L110" s="90">
        <f>F110+G110+H110+I110+J110+K110</f>
        <v>0</v>
      </c>
      <c r="M110" s="41">
        <v>0</v>
      </c>
    </row>
    <row r="111" spans="1:29" ht="43.2" customHeight="1" x14ac:dyDescent="0.3">
      <c r="A111" s="156" t="s">
        <v>231</v>
      </c>
      <c r="B111" s="156"/>
      <c r="C111" s="156"/>
      <c r="D111" s="156"/>
      <c r="E111" s="156"/>
      <c r="F111" s="67">
        <f>F112</f>
        <v>17</v>
      </c>
      <c r="G111" s="67">
        <f t="shared" ref="G111" si="15">G112</f>
        <v>0</v>
      </c>
      <c r="H111" s="67">
        <f t="shared" ref="H111" si="16">H112</f>
        <v>555</v>
      </c>
      <c r="I111" s="67">
        <f t="shared" ref="I111" si="17">I112</f>
        <v>555</v>
      </c>
      <c r="J111" s="67">
        <f t="shared" ref="J111" si="18">J112</f>
        <v>556</v>
      </c>
      <c r="K111" s="67">
        <f t="shared" ref="K111" si="19">K112</f>
        <v>0</v>
      </c>
      <c r="L111" s="67">
        <f t="shared" ref="L111" si="20">L112</f>
        <v>1683</v>
      </c>
      <c r="M111" s="102" t="s">
        <v>115</v>
      </c>
    </row>
    <row r="112" spans="1:29" ht="18" x14ac:dyDescent="0.3">
      <c r="A112" s="149" t="s">
        <v>3</v>
      </c>
      <c r="B112" s="150" t="s">
        <v>254</v>
      </c>
      <c r="C112" s="151" t="str">
        <f t="shared" ref="C112" si="21">$C$107</f>
        <v>01.01.2019-31.12.2023</v>
      </c>
      <c r="D112" s="151" t="str">
        <f t="shared" ref="D112" si="22">$D$102</f>
        <v>Главный врач КГБУЗ "Арсеньевская городская больница" Аплюшкина Л.Г.</v>
      </c>
      <c r="E112" s="102" t="s">
        <v>53</v>
      </c>
      <c r="F112" s="90">
        <f t="shared" ref="F112:L112" si="23">F114+F115</f>
        <v>17</v>
      </c>
      <c r="G112" s="90">
        <f t="shared" si="23"/>
        <v>0</v>
      </c>
      <c r="H112" s="90">
        <f t="shared" si="23"/>
        <v>555</v>
      </c>
      <c r="I112" s="90">
        <f t="shared" si="23"/>
        <v>555</v>
      </c>
      <c r="J112" s="90">
        <f t="shared" si="23"/>
        <v>556</v>
      </c>
      <c r="K112" s="90">
        <f t="shared" si="23"/>
        <v>0</v>
      </c>
      <c r="L112" s="90">
        <f t="shared" si="23"/>
        <v>1683</v>
      </c>
      <c r="M112" s="41">
        <v>0</v>
      </c>
    </row>
    <row r="113" spans="1:13" ht="36" x14ac:dyDescent="0.3">
      <c r="A113" s="149"/>
      <c r="B113" s="150"/>
      <c r="C113" s="151"/>
      <c r="D113" s="151"/>
      <c r="E113" s="102" t="s">
        <v>70</v>
      </c>
      <c r="F113" s="90">
        <v>0</v>
      </c>
      <c r="G113" s="90">
        <v>0</v>
      </c>
      <c r="H113" s="90">
        <v>0</v>
      </c>
      <c r="I113" s="90">
        <v>0</v>
      </c>
      <c r="J113" s="90">
        <v>0</v>
      </c>
      <c r="K113" s="90">
        <v>0</v>
      </c>
      <c r="L113" s="90">
        <f>F113+G113+H113+I113+J113+K113</f>
        <v>0</v>
      </c>
      <c r="M113" s="41">
        <v>0</v>
      </c>
    </row>
    <row r="114" spans="1:13" ht="18" x14ac:dyDescent="0.3">
      <c r="A114" s="149"/>
      <c r="B114" s="150"/>
      <c r="C114" s="151"/>
      <c r="D114" s="151"/>
      <c r="E114" s="102" t="s">
        <v>71</v>
      </c>
      <c r="F114" s="90">
        <v>17</v>
      </c>
      <c r="G114" s="90">
        <v>0</v>
      </c>
      <c r="H114" s="90">
        <v>555</v>
      </c>
      <c r="I114" s="90">
        <v>555</v>
      </c>
      <c r="J114" s="90">
        <v>556</v>
      </c>
      <c r="K114" s="90">
        <v>0</v>
      </c>
      <c r="L114" s="90">
        <f>F114+G114+H114+I114+J114+K114</f>
        <v>1683</v>
      </c>
      <c r="M114" s="41">
        <v>0</v>
      </c>
    </row>
    <row r="115" spans="1:13" ht="54" x14ac:dyDescent="0.3">
      <c r="A115" s="149"/>
      <c r="B115" s="150"/>
      <c r="C115" s="151"/>
      <c r="D115" s="151"/>
      <c r="E115" s="102" t="s">
        <v>72</v>
      </c>
      <c r="F115" s="90">
        <v>0</v>
      </c>
      <c r="G115" s="90">
        <v>0</v>
      </c>
      <c r="H115" s="90">
        <v>0</v>
      </c>
      <c r="I115" s="90">
        <v>0</v>
      </c>
      <c r="J115" s="90">
        <v>0</v>
      </c>
      <c r="K115" s="90">
        <v>0</v>
      </c>
      <c r="L115" s="90">
        <f>F115+G115+H115+I115+J115+K115</f>
        <v>0</v>
      </c>
      <c r="M115" s="41">
        <v>0</v>
      </c>
    </row>
    <row r="116" spans="1:13" ht="17.399999999999999" x14ac:dyDescent="0.3">
      <c r="A116" s="144" t="s">
        <v>74</v>
      </c>
      <c r="B116" s="144"/>
      <c r="C116" s="144"/>
      <c r="D116" s="144"/>
      <c r="E116" s="144"/>
      <c r="F116" s="67">
        <f t="shared" ref="F116:L116" si="24">F118+F119</f>
        <v>67</v>
      </c>
      <c r="G116" s="67">
        <f t="shared" si="24"/>
        <v>229.86</v>
      </c>
      <c r="H116" s="67">
        <f t="shared" si="24"/>
        <v>1748.3899999999999</v>
      </c>
      <c r="I116" s="67">
        <f t="shared" si="24"/>
        <v>1675</v>
      </c>
      <c r="J116" s="67">
        <f t="shared" si="24"/>
        <v>1818</v>
      </c>
      <c r="K116" s="67">
        <f t="shared" si="24"/>
        <v>160</v>
      </c>
      <c r="L116" s="67">
        <f t="shared" si="24"/>
        <v>5698.25</v>
      </c>
      <c r="M116" s="41">
        <v>0</v>
      </c>
    </row>
    <row r="117" spans="1:13" ht="17.399999999999999" x14ac:dyDescent="0.3">
      <c r="A117" s="144" t="s">
        <v>70</v>
      </c>
      <c r="B117" s="144"/>
      <c r="C117" s="144"/>
      <c r="D117" s="144"/>
      <c r="E117" s="144"/>
      <c r="F117" s="67">
        <f>F113+F108+F103+F99+F95+F91+F87+F83+F79+F75+F71</f>
        <v>0</v>
      </c>
      <c r="G117" s="67">
        <f t="shared" ref="G117:K119" si="25">G113+G108+G103+G99+G95+G91+G87+G83+G79+G75+G71</f>
        <v>15.5</v>
      </c>
      <c r="H117" s="67">
        <f t="shared" si="25"/>
        <v>36.36</v>
      </c>
      <c r="I117" s="67">
        <f t="shared" si="25"/>
        <v>0</v>
      </c>
      <c r="J117" s="67">
        <f t="shared" si="25"/>
        <v>0</v>
      </c>
      <c r="K117" s="67">
        <f t="shared" si="25"/>
        <v>0</v>
      </c>
      <c r="L117" s="67">
        <f>F117+G117+H117+I117+J117+K117</f>
        <v>51.86</v>
      </c>
      <c r="M117" s="41">
        <v>0</v>
      </c>
    </row>
    <row r="118" spans="1:13" ht="17.399999999999999" x14ac:dyDescent="0.3">
      <c r="A118" s="144" t="s">
        <v>71</v>
      </c>
      <c r="B118" s="144"/>
      <c r="C118" s="144"/>
      <c r="D118" s="144"/>
      <c r="E118" s="144"/>
      <c r="F118" s="67">
        <f t="shared" ref="F118:L118" si="26">F114+F109+F103+F99+F96+F92+F88+F84+F80+F76+F72</f>
        <v>67</v>
      </c>
      <c r="G118" s="67">
        <f t="shared" si="26"/>
        <v>229.86</v>
      </c>
      <c r="H118" s="67">
        <f t="shared" si="26"/>
        <v>1748.3899999999999</v>
      </c>
      <c r="I118" s="67">
        <f t="shared" si="26"/>
        <v>1675</v>
      </c>
      <c r="J118" s="67">
        <f t="shared" si="26"/>
        <v>1818</v>
      </c>
      <c r="K118" s="67">
        <f t="shared" si="26"/>
        <v>160</v>
      </c>
      <c r="L118" s="67">
        <f t="shared" si="26"/>
        <v>5698.25</v>
      </c>
      <c r="M118" s="41">
        <v>0</v>
      </c>
    </row>
    <row r="119" spans="1:13" ht="17.399999999999999" x14ac:dyDescent="0.3">
      <c r="A119" s="144" t="s">
        <v>72</v>
      </c>
      <c r="B119" s="144"/>
      <c r="C119" s="144"/>
      <c r="D119" s="144"/>
      <c r="E119" s="144"/>
      <c r="F119" s="67">
        <f>F115+F110+F105+F101+F97+F93+F89+F85+F81+F77+F73</f>
        <v>0</v>
      </c>
      <c r="G119" s="67">
        <f t="shared" si="25"/>
        <v>0</v>
      </c>
      <c r="H119" s="67">
        <f t="shared" si="25"/>
        <v>0</v>
      </c>
      <c r="I119" s="67">
        <f t="shared" si="25"/>
        <v>0</v>
      </c>
      <c r="J119" s="67">
        <f t="shared" si="25"/>
        <v>0</v>
      </c>
      <c r="K119" s="67">
        <f t="shared" si="25"/>
        <v>0</v>
      </c>
      <c r="L119" s="67">
        <f>F119+G119+H119+I119+J119+K119</f>
        <v>0</v>
      </c>
      <c r="M119" s="41">
        <v>0</v>
      </c>
    </row>
    <row r="120" spans="1:13" ht="15" customHeight="1" x14ac:dyDescent="0.3"/>
  </sheetData>
  <mergeCells count="72">
    <mergeCell ref="A102:A105"/>
    <mergeCell ref="B102:B105"/>
    <mergeCell ref="C102:C105"/>
    <mergeCell ref="D102:D105"/>
    <mergeCell ref="A94:A97"/>
    <mergeCell ref="B94:B97"/>
    <mergeCell ref="C94:C97"/>
    <mergeCell ref="D94:D97"/>
    <mergeCell ref="A98:A101"/>
    <mergeCell ref="B98:B101"/>
    <mergeCell ref="C98:C101"/>
    <mergeCell ref="D98:D101"/>
    <mergeCell ref="A106:E106"/>
    <mergeCell ref="A107:A110"/>
    <mergeCell ref="E12:J12"/>
    <mergeCell ref="B107:B110"/>
    <mergeCell ref="C107:C110"/>
    <mergeCell ref="D107:D110"/>
    <mergeCell ref="C12:D12"/>
    <mergeCell ref="B12:B13"/>
    <mergeCell ref="A12:A13"/>
    <mergeCell ref="A86:A89"/>
    <mergeCell ref="B86:B89"/>
    <mergeCell ref="C86:C89"/>
    <mergeCell ref="D86:D89"/>
    <mergeCell ref="A90:A93"/>
    <mergeCell ref="B90:B93"/>
    <mergeCell ref="C90:C93"/>
    <mergeCell ref="A9:M9"/>
    <mergeCell ref="A14:J14"/>
    <mergeCell ref="A11:J11"/>
    <mergeCell ref="A74:A77"/>
    <mergeCell ref="B74:B77"/>
    <mergeCell ref="D74:D77"/>
    <mergeCell ref="C74:C77"/>
    <mergeCell ref="A66:M66"/>
    <mergeCell ref="A67:A68"/>
    <mergeCell ref="B67:B68"/>
    <mergeCell ref="C67:C68"/>
    <mergeCell ref="D67:D68"/>
    <mergeCell ref="A69:E69"/>
    <mergeCell ref="F67:M67"/>
    <mergeCell ref="D90:D93"/>
    <mergeCell ref="A78:A81"/>
    <mergeCell ref="B78:B81"/>
    <mergeCell ref="C78:C81"/>
    <mergeCell ref="D78:D81"/>
    <mergeCell ref="A82:A85"/>
    <mergeCell ref="B82:B85"/>
    <mergeCell ref="C82:C85"/>
    <mergeCell ref="D82:D85"/>
    <mergeCell ref="A111:E111"/>
    <mergeCell ref="A112:A115"/>
    <mergeCell ref="B112:B115"/>
    <mergeCell ref="C112:C115"/>
    <mergeCell ref="D112:D115"/>
    <mergeCell ref="A118:E118"/>
    <mergeCell ref="A119:E119"/>
    <mergeCell ref="A18:J18"/>
    <mergeCell ref="A28:J28"/>
    <mergeCell ref="A36:J36"/>
    <mergeCell ref="A47:J47"/>
    <mergeCell ref="A55:J55"/>
    <mergeCell ref="A63:J63"/>
    <mergeCell ref="A70:A73"/>
    <mergeCell ref="B70:B73"/>
    <mergeCell ref="C70:C73"/>
    <mergeCell ref="D70:D73"/>
    <mergeCell ref="A60:A62"/>
    <mergeCell ref="A116:E116"/>
    <mergeCell ref="A117:E117"/>
    <mergeCell ref="E67:E68"/>
  </mergeCells>
  <pageMargins left="0.59055118110236227" right="0.59055118110236227" top="0.98425196850393704" bottom="0.59055118110236227" header="0.31496062992125984" footer="0.31496062992125984"/>
  <pageSetup paperSize="9" scale="46" fitToHeight="0" orientation="landscape" r:id="rId1"/>
  <rowBreaks count="2" manualBreakCount="2">
    <brk id="77" max="16383" man="1"/>
    <brk id="10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zoomScaleNormal="100" workbookViewId="0">
      <selection activeCell="C11" sqref="C11:C14"/>
    </sheetView>
  </sheetViews>
  <sheetFormatPr defaultRowHeight="14.4" x14ac:dyDescent="0.3"/>
  <cols>
    <col min="1" max="1" width="10.44140625" customWidth="1"/>
    <col min="2" max="2" width="68.6640625" customWidth="1"/>
    <col min="3" max="3" width="20.88671875" customWidth="1"/>
    <col min="4" max="4" width="21.109375" customWidth="1"/>
    <col min="5" max="5" width="20.6640625" customWidth="1"/>
    <col min="6" max="12" width="20.33203125" customWidth="1"/>
  </cols>
  <sheetData>
    <row r="1" spans="1:12" ht="17.399999999999999" x14ac:dyDescent="0.3">
      <c r="A1" s="177" t="s">
        <v>293</v>
      </c>
      <c r="B1" s="178"/>
      <c r="C1" s="178"/>
      <c r="D1" s="178"/>
      <c r="E1" s="178"/>
      <c r="F1" s="178"/>
      <c r="G1" s="178"/>
      <c r="H1" s="178"/>
      <c r="I1" s="178"/>
      <c r="J1" s="179"/>
    </row>
    <row r="2" spans="1:12" ht="18" customHeight="1" x14ac:dyDescent="0.3">
      <c r="A2" s="172" t="s">
        <v>239</v>
      </c>
      <c r="B2" s="173" t="s">
        <v>14</v>
      </c>
      <c r="C2" s="180" t="s">
        <v>15</v>
      </c>
      <c r="D2" s="181"/>
      <c r="E2" s="180" t="s">
        <v>41</v>
      </c>
      <c r="F2" s="182"/>
      <c r="G2" s="182"/>
      <c r="H2" s="182"/>
      <c r="I2" s="182"/>
      <c r="J2" s="181"/>
    </row>
    <row r="3" spans="1:12" ht="18" x14ac:dyDescent="0.3">
      <c r="A3" s="172"/>
      <c r="B3" s="173"/>
      <c r="C3" s="4" t="s">
        <v>58</v>
      </c>
      <c r="D3" s="3" t="s">
        <v>59</v>
      </c>
      <c r="E3" s="3" t="s">
        <v>60</v>
      </c>
      <c r="F3" s="3" t="s">
        <v>61</v>
      </c>
      <c r="G3" s="4" t="s">
        <v>62</v>
      </c>
      <c r="H3" s="4" t="s">
        <v>63</v>
      </c>
      <c r="I3" s="4" t="s">
        <v>64</v>
      </c>
      <c r="J3" s="4" t="s">
        <v>65</v>
      </c>
    </row>
    <row r="4" spans="1:12" ht="19.5" customHeight="1" x14ac:dyDescent="0.3">
      <c r="A4" s="168" t="s">
        <v>118</v>
      </c>
      <c r="B4" s="169"/>
      <c r="C4" s="170"/>
      <c r="D4" s="170"/>
      <c r="E4" s="170"/>
      <c r="F4" s="170"/>
      <c r="G4" s="170"/>
      <c r="H4" s="170"/>
      <c r="I4" s="170"/>
      <c r="J4" s="171"/>
    </row>
    <row r="5" spans="1:12" ht="144" x14ac:dyDescent="0.3">
      <c r="A5" s="35" t="s">
        <v>16</v>
      </c>
      <c r="B5" s="51" t="s">
        <v>117</v>
      </c>
      <c r="C5" s="39">
        <v>0</v>
      </c>
      <c r="D5" s="40" t="s">
        <v>116</v>
      </c>
      <c r="E5" s="39">
        <v>1.6</v>
      </c>
      <c r="F5" s="39">
        <v>2.4</v>
      </c>
      <c r="G5" s="39">
        <v>4</v>
      </c>
      <c r="H5" s="39">
        <v>4.8</v>
      </c>
      <c r="I5" s="39">
        <v>6.2</v>
      </c>
      <c r="J5" s="39">
        <v>8</v>
      </c>
      <c r="K5" s="71"/>
      <c r="L5" s="71"/>
    </row>
    <row r="6" spans="1:12" s="34" customFormat="1" ht="18" x14ac:dyDescent="0.3">
      <c r="A6" s="72"/>
      <c r="B6" s="73"/>
      <c r="C6" s="56"/>
      <c r="D6" s="74"/>
      <c r="E6" s="56"/>
      <c r="F6" s="56"/>
      <c r="G6" s="56"/>
      <c r="H6" s="56"/>
      <c r="I6" s="56"/>
      <c r="J6" s="56"/>
      <c r="K6" s="71"/>
      <c r="L6" s="71"/>
    </row>
    <row r="7" spans="1:12" ht="26.4" customHeight="1" x14ac:dyDescent="0.3">
      <c r="A7" s="176" t="s">
        <v>55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</row>
    <row r="8" spans="1:12" ht="18" customHeight="1" x14ac:dyDescent="0.3">
      <c r="A8" s="172" t="s">
        <v>253</v>
      </c>
      <c r="B8" s="173" t="s">
        <v>73</v>
      </c>
      <c r="C8" s="174" t="s">
        <v>52</v>
      </c>
      <c r="D8" s="173" t="s">
        <v>51</v>
      </c>
      <c r="E8" s="174" t="s">
        <v>69</v>
      </c>
      <c r="F8" s="174" t="s">
        <v>54</v>
      </c>
      <c r="G8" s="174"/>
      <c r="H8" s="174"/>
      <c r="I8" s="174"/>
      <c r="J8" s="174"/>
      <c r="K8" s="174"/>
      <c r="L8" s="174"/>
    </row>
    <row r="9" spans="1:12" ht="22.2" customHeight="1" x14ac:dyDescent="0.3">
      <c r="A9" s="172"/>
      <c r="B9" s="173"/>
      <c r="C9" s="174"/>
      <c r="D9" s="173"/>
      <c r="E9" s="174"/>
      <c r="F9" s="49" t="s">
        <v>60</v>
      </c>
      <c r="G9" s="49" t="s">
        <v>61</v>
      </c>
      <c r="H9" s="48" t="s">
        <v>62</v>
      </c>
      <c r="I9" s="48" t="s">
        <v>63</v>
      </c>
      <c r="J9" s="48" t="s">
        <v>64</v>
      </c>
      <c r="K9" s="48" t="s">
        <v>65</v>
      </c>
      <c r="L9" s="48" t="s">
        <v>53</v>
      </c>
    </row>
    <row r="10" spans="1:12" ht="90" customHeight="1" x14ac:dyDescent="0.3">
      <c r="A10" s="175" t="s">
        <v>194</v>
      </c>
      <c r="B10" s="175"/>
      <c r="C10" s="175"/>
      <c r="D10" s="175"/>
      <c r="E10" s="175"/>
      <c r="F10" s="57">
        <f>F11</f>
        <v>5.1550000000000002</v>
      </c>
      <c r="G10" s="57">
        <f t="shared" ref="G10:L10" si="0">G11</f>
        <v>200</v>
      </c>
      <c r="H10" s="57">
        <f t="shared" si="0"/>
        <v>0</v>
      </c>
      <c r="I10" s="57">
        <f t="shared" si="0"/>
        <v>0</v>
      </c>
      <c r="J10" s="57">
        <f t="shared" si="0"/>
        <v>0</v>
      </c>
      <c r="K10" s="57">
        <f t="shared" si="0"/>
        <v>0</v>
      </c>
      <c r="L10" s="57">
        <f t="shared" si="0"/>
        <v>205.155</v>
      </c>
    </row>
    <row r="11" spans="1:12" ht="18.75" customHeight="1" x14ac:dyDescent="0.3">
      <c r="A11" s="185" t="s">
        <v>10</v>
      </c>
      <c r="B11" s="186" t="s">
        <v>263</v>
      </c>
      <c r="C11" s="151" t="s">
        <v>301</v>
      </c>
      <c r="D11" s="184" t="s">
        <v>240</v>
      </c>
      <c r="E11" s="47" t="s">
        <v>53</v>
      </c>
      <c r="F11" s="57">
        <f>SUM(F12:F14)</f>
        <v>5.1550000000000002</v>
      </c>
      <c r="G11" s="57">
        <f t="shared" ref="G11:L11" si="1">SUM(G12:G14)</f>
        <v>200</v>
      </c>
      <c r="H11" s="57">
        <f t="shared" si="1"/>
        <v>0</v>
      </c>
      <c r="I11" s="57">
        <f t="shared" si="1"/>
        <v>0</v>
      </c>
      <c r="J11" s="57">
        <f t="shared" si="1"/>
        <v>0</v>
      </c>
      <c r="K11" s="57">
        <f t="shared" si="1"/>
        <v>0</v>
      </c>
      <c r="L11" s="57">
        <f t="shared" si="1"/>
        <v>205.155</v>
      </c>
    </row>
    <row r="12" spans="1:12" ht="36" x14ac:dyDescent="0.3">
      <c r="A12" s="185"/>
      <c r="B12" s="186"/>
      <c r="C12" s="151"/>
      <c r="D12" s="184"/>
      <c r="E12" s="47" t="s">
        <v>70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f>SUM(F12:K12)</f>
        <v>0</v>
      </c>
    </row>
    <row r="13" spans="1:12" ht="18" x14ac:dyDescent="0.3">
      <c r="A13" s="185"/>
      <c r="B13" s="186"/>
      <c r="C13" s="151"/>
      <c r="D13" s="184"/>
      <c r="E13" s="47" t="s">
        <v>71</v>
      </c>
      <c r="F13" s="57">
        <v>5</v>
      </c>
      <c r="G13" s="57">
        <v>194</v>
      </c>
      <c r="H13" s="57">
        <v>0</v>
      </c>
      <c r="I13" s="57">
        <v>0</v>
      </c>
      <c r="J13" s="57">
        <v>0</v>
      </c>
      <c r="K13" s="57">
        <v>0</v>
      </c>
      <c r="L13" s="57">
        <f t="shared" ref="L13:L14" si="2">SUM(F13:K13)</f>
        <v>199</v>
      </c>
    </row>
    <row r="14" spans="1:12" ht="60.75" customHeight="1" x14ac:dyDescent="0.3">
      <c r="A14" s="185"/>
      <c r="B14" s="186"/>
      <c r="C14" s="151"/>
      <c r="D14" s="184"/>
      <c r="E14" s="47" t="s">
        <v>72</v>
      </c>
      <c r="F14" s="57">
        <v>0.155</v>
      </c>
      <c r="G14" s="57">
        <v>6</v>
      </c>
      <c r="H14" s="57">
        <v>0</v>
      </c>
      <c r="I14" s="57">
        <v>0</v>
      </c>
      <c r="J14" s="57">
        <v>0</v>
      </c>
      <c r="K14" s="57">
        <v>0</v>
      </c>
      <c r="L14" s="57">
        <f t="shared" si="2"/>
        <v>6.1550000000000002</v>
      </c>
    </row>
    <row r="15" spans="1:12" ht="17.399999999999999" x14ac:dyDescent="0.3">
      <c r="A15" s="183" t="s">
        <v>74</v>
      </c>
      <c r="B15" s="183"/>
      <c r="C15" s="183"/>
      <c r="D15" s="183"/>
      <c r="E15" s="183"/>
      <c r="F15" s="59">
        <f>F16+F17+F18</f>
        <v>5.1550000000000002</v>
      </c>
      <c r="G15" s="59">
        <f t="shared" ref="G15:L15" si="3">G16+G17+G18</f>
        <v>200</v>
      </c>
      <c r="H15" s="59">
        <f t="shared" si="3"/>
        <v>0</v>
      </c>
      <c r="I15" s="59">
        <f t="shared" si="3"/>
        <v>0</v>
      </c>
      <c r="J15" s="59">
        <f t="shared" si="3"/>
        <v>0</v>
      </c>
      <c r="K15" s="59">
        <f t="shared" si="3"/>
        <v>0</v>
      </c>
      <c r="L15" s="59">
        <f t="shared" si="3"/>
        <v>205.155</v>
      </c>
    </row>
    <row r="16" spans="1:12" ht="17.399999999999999" x14ac:dyDescent="0.3">
      <c r="A16" s="183" t="s">
        <v>70</v>
      </c>
      <c r="B16" s="183"/>
      <c r="C16" s="183"/>
      <c r="D16" s="183"/>
      <c r="E16" s="183"/>
      <c r="F16" s="59">
        <f>F12</f>
        <v>0</v>
      </c>
      <c r="G16" s="59">
        <f t="shared" ref="G16:L16" si="4">G12</f>
        <v>0</v>
      </c>
      <c r="H16" s="59">
        <f t="shared" si="4"/>
        <v>0</v>
      </c>
      <c r="I16" s="59">
        <f t="shared" si="4"/>
        <v>0</v>
      </c>
      <c r="J16" s="59">
        <f t="shared" si="4"/>
        <v>0</v>
      </c>
      <c r="K16" s="59">
        <f t="shared" si="4"/>
        <v>0</v>
      </c>
      <c r="L16" s="59">
        <f t="shared" si="4"/>
        <v>0</v>
      </c>
    </row>
    <row r="17" spans="1:12" ht="17.399999999999999" x14ac:dyDescent="0.3">
      <c r="A17" s="183" t="s">
        <v>71</v>
      </c>
      <c r="B17" s="183"/>
      <c r="C17" s="183"/>
      <c r="D17" s="183"/>
      <c r="E17" s="183"/>
      <c r="F17" s="59">
        <f t="shared" ref="F17:L18" si="5">F13</f>
        <v>5</v>
      </c>
      <c r="G17" s="59">
        <f t="shared" si="5"/>
        <v>194</v>
      </c>
      <c r="H17" s="59">
        <f t="shared" si="5"/>
        <v>0</v>
      </c>
      <c r="I17" s="59">
        <f t="shared" si="5"/>
        <v>0</v>
      </c>
      <c r="J17" s="59">
        <f t="shared" si="5"/>
        <v>0</v>
      </c>
      <c r="K17" s="59">
        <f t="shared" si="5"/>
        <v>0</v>
      </c>
      <c r="L17" s="59">
        <f t="shared" si="5"/>
        <v>199</v>
      </c>
    </row>
    <row r="18" spans="1:12" ht="17.399999999999999" x14ac:dyDescent="0.3">
      <c r="A18" s="183" t="s">
        <v>72</v>
      </c>
      <c r="B18" s="183"/>
      <c r="C18" s="183"/>
      <c r="D18" s="183"/>
      <c r="E18" s="183"/>
      <c r="F18" s="59">
        <f t="shared" si="5"/>
        <v>0.155</v>
      </c>
      <c r="G18" s="59">
        <f t="shared" si="5"/>
        <v>6</v>
      </c>
      <c r="H18" s="59">
        <f t="shared" si="5"/>
        <v>0</v>
      </c>
      <c r="I18" s="59">
        <f t="shared" si="5"/>
        <v>0</v>
      </c>
      <c r="J18" s="59">
        <f t="shared" si="5"/>
        <v>0</v>
      </c>
      <c r="K18" s="59">
        <f t="shared" si="5"/>
        <v>0</v>
      </c>
      <c r="L18" s="59">
        <f t="shared" si="5"/>
        <v>6.1550000000000002</v>
      </c>
    </row>
  </sheetData>
  <mergeCells count="22">
    <mergeCell ref="A18:E18"/>
    <mergeCell ref="C11:C14"/>
    <mergeCell ref="D11:D14"/>
    <mergeCell ref="A15:E15"/>
    <mergeCell ref="F8:L8"/>
    <mergeCell ref="A11:A14"/>
    <mergeCell ref="B11:B14"/>
    <mergeCell ref="A16:E16"/>
    <mergeCell ref="A17:E17"/>
    <mergeCell ref="A1:J1"/>
    <mergeCell ref="A2:A3"/>
    <mergeCell ref="B2:B3"/>
    <mergeCell ref="C2:D2"/>
    <mergeCell ref="E2:J2"/>
    <mergeCell ref="A4:J4"/>
    <mergeCell ref="A8:A9"/>
    <mergeCell ref="B8:B9"/>
    <mergeCell ref="C8:C9"/>
    <mergeCell ref="A10:E10"/>
    <mergeCell ref="D8:D9"/>
    <mergeCell ref="E8:E9"/>
    <mergeCell ref="A7:L7"/>
  </mergeCells>
  <pageMargins left="0.59055118110236227" right="0.59055118110236227" top="0.98425196850393704" bottom="0.59055118110236227" header="0.31496062992125984" footer="0.31496062992125984"/>
  <pageSetup paperSize="9" scale="4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6"/>
  <sheetViews>
    <sheetView view="pageBreakPreview" topLeftCell="A64" zoomScaleNormal="100" zoomScaleSheetLayoutView="100" workbookViewId="0">
      <selection activeCell="A4" sqref="A4:J4"/>
    </sheetView>
  </sheetViews>
  <sheetFormatPr defaultColWidth="9.109375" defaultRowHeight="18" x14ac:dyDescent="0.35"/>
  <cols>
    <col min="1" max="1" width="9.6640625" style="133" customWidth="1"/>
    <col min="2" max="2" width="55.44140625" style="133" customWidth="1"/>
    <col min="3" max="3" width="20.88671875" style="133" customWidth="1"/>
    <col min="4" max="5" width="21.109375" style="133" customWidth="1"/>
    <col min="6" max="6" width="20.33203125" style="133" customWidth="1"/>
    <col min="7" max="10" width="18.44140625" style="133" customWidth="1"/>
    <col min="11" max="11" width="19.44140625" style="133" customWidth="1"/>
    <col min="12" max="12" width="21.33203125" style="133" customWidth="1"/>
    <col min="13" max="16384" width="9.109375" style="133"/>
  </cols>
  <sheetData>
    <row r="1" spans="1:12" ht="37.5" customHeight="1" x14ac:dyDescent="0.35">
      <c r="A1" s="159" t="s">
        <v>294</v>
      </c>
      <c r="B1" s="160"/>
      <c r="C1" s="160"/>
      <c r="D1" s="160"/>
      <c r="E1" s="160"/>
      <c r="F1" s="160"/>
      <c r="G1" s="160"/>
      <c r="H1" s="160"/>
      <c r="I1" s="160"/>
      <c r="J1" s="161"/>
    </row>
    <row r="2" spans="1:12" x14ac:dyDescent="0.35">
      <c r="A2" s="163" t="s">
        <v>239</v>
      </c>
      <c r="B2" s="164" t="s">
        <v>14</v>
      </c>
      <c r="C2" s="165" t="s">
        <v>15</v>
      </c>
      <c r="D2" s="167"/>
      <c r="E2" s="165" t="s">
        <v>41</v>
      </c>
      <c r="F2" s="166"/>
      <c r="G2" s="166"/>
      <c r="H2" s="166"/>
      <c r="I2" s="166"/>
      <c r="J2" s="167"/>
    </row>
    <row r="3" spans="1:12" x14ac:dyDescent="0.35">
      <c r="A3" s="163"/>
      <c r="B3" s="164"/>
      <c r="C3" s="114" t="s">
        <v>58</v>
      </c>
      <c r="D3" s="115" t="s">
        <v>59</v>
      </c>
      <c r="E3" s="115" t="s">
        <v>60</v>
      </c>
      <c r="F3" s="115" t="s">
        <v>61</v>
      </c>
      <c r="G3" s="114" t="s">
        <v>62</v>
      </c>
      <c r="H3" s="114" t="s">
        <v>63</v>
      </c>
      <c r="I3" s="114" t="s">
        <v>64</v>
      </c>
      <c r="J3" s="114" t="s">
        <v>65</v>
      </c>
    </row>
    <row r="4" spans="1:12" ht="32.25" customHeight="1" x14ac:dyDescent="0.35">
      <c r="A4" s="145" t="s">
        <v>156</v>
      </c>
      <c r="B4" s="146"/>
      <c r="C4" s="146"/>
      <c r="D4" s="146"/>
      <c r="E4" s="146"/>
      <c r="F4" s="146"/>
      <c r="G4" s="146"/>
      <c r="H4" s="146"/>
      <c r="I4" s="146"/>
      <c r="J4" s="147"/>
    </row>
    <row r="5" spans="1:12" ht="162" x14ac:dyDescent="0.35">
      <c r="A5" s="91" t="s">
        <v>16</v>
      </c>
      <c r="B5" s="95" t="s">
        <v>157</v>
      </c>
      <c r="C5" s="24">
        <v>609</v>
      </c>
      <c r="D5" s="28">
        <v>43070</v>
      </c>
      <c r="E5" s="24">
        <v>609</v>
      </c>
      <c r="F5" s="24">
        <v>624</v>
      </c>
      <c r="G5" s="24">
        <v>650</v>
      </c>
      <c r="H5" s="24">
        <v>670</v>
      </c>
      <c r="I5" s="24">
        <v>685</v>
      </c>
      <c r="J5" s="24">
        <v>700</v>
      </c>
    </row>
    <row r="6" spans="1:12" ht="53.25" customHeight="1" x14ac:dyDescent="0.35">
      <c r="A6" s="145" t="s">
        <v>158</v>
      </c>
      <c r="B6" s="146"/>
      <c r="C6" s="146"/>
      <c r="D6" s="146"/>
      <c r="E6" s="146"/>
      <c r="F6" s="146"/>
      <c r="G6" s="146"/>
      <c r="H6" s="146"/>
      <c r="I6" s="146"/>
      <c r="J6" s="147"/>
    </row>
    <row r="7" spans="1:12" ht="54" x14ac:dyDescent="0.35">
      <c r="A7" s="91" t="s">
        <v>12</v>
      </c>
      <c r="B7" s="95" t="s">
        <v>159</v>
      </c>
      <c r="C7" s="134">
        <v>64.433576740135322</v>
      </c>
      <c r="D7" s="135" t="s">
        <v>114</v>
      </c>
      <c r="E7" s="134">
        <v>66</v>
      </c>
      <c r="F7" s="134">
        <v>68</v>
      </c>
      <c r="G7" s="134">
        <v>70</v>
      </c>
      <c r="H7" s="134">
        <v>75</v>
      </c>
      <c r="I7" s="134">
        <v>80</v>
      </c>
      <c r="J7" s="134">
        <v>86</v>
      </c>
    </row>
    <row r="8" spans="1:12" hidden="1" x14ac:dyDescent="0.35">
      <c r="A8" s="94" t="s">
        <v>175</v>
      </c>
      <c r="B8" s="136" t="s">
        <v>163</v>
      </c>
      <c r="C8" s="134">
        <v>71.100878314999576</v>
      </c>
      <c r="D8" s="135" t="s">
        <v>114</v>
      </c>
      <c r="E8" s="134">
        <v>74.900000000000006</v>
      </c>
      <c r="F8" s="134">
        <v>78.8</v>
      </c>
      <c r="G8" s="134">
        <v>80.5</v>
      </c>
      <c r="H8" s="134">
        <v>81</v>
      </c>
      <c r="I8" s="134">
        <v>83.9</v>
      </c>
      <c r="J8" s="134">
        <v>86</v>
      </c>
    </row>
    <row r="9" spans="1:12" ht="72" x14ac:dyDescent="0.35">
      <c r="A9" s="91" t="s">
        <v>7</v>
      </c>
      <c r="B9" s="95" t="s">
        <v>160</v>
      </c>
      <c r="C9" s="134">
        <v>51.371699669967001</v>
      </c>
      <c r="D9" s="28" t="s">
        <v>114</v>
      </c>
      <c r="E9" s="134">
        <v>51.567999999999998</v>
      </c>
      <c r="F9" s="134">
        <v>54.14</v>
      </c>
      <c r="G9" s="134">
        <v>54.4</v>
      </c>
      <c r="H9" s="137">
        <v>54.66</v>
      </c>
      <c r="I9" s="134">
        <v>55.07</v>
      </c>
      <c r="J9" s="134">
        <v>56</v>
      </c>
    </row>
    <row r="10" spans="1:12" ht="72" x14ac:dyDescent="0.35">
      <c r="A10" s="91" t="s">
        <v>8</v>
      </c>
      <c r="B10" s="95" t="s">
        <v>161</v>
      </c>
      <c r="C10" s="134">
        <v>0.70280510908757565</v>
      </c>
      <c r="D10" s="28" t="s">
        <v>114</v>
      </c>
      <c r="E10" s="134">
        <v>4</v>
      </c>
      <c r="F10" s="134">
        <v>6.6</v>
      </c>
      <c r="G10" s="134">
        <v>8.8000000000000007</v>
      </c>
      <c r="H10" s="134">
        <v>11.8</v>
      </c>
      <c r="I10" s="134">
        <v>14.3</v>
      </c>
      <c r="J10" s="134">
        <v>18</v>
      </c>
    </row>
    <row r="11" spans="1:12" ht="54" x14ac:dyDescent="0.35">
      <c r="A11" s="94" t="s">
        <v>9</v>
      </c>
      <c r="B11" s="95" t="s">
        <v>162</v>
      </c>
      <c r="C11" s="134">
        <v>28.865320526298831</v>
      </c>
      <c r="D11" s="28" t="s">
        <v>114</v>
      </c>
      <c r="E11" s="134">
        <v>28.865320526298831</v>
      </c>
      <c r="F11" s="134">
        <v>34</v>
      </c>
      <c r="G11" s="134">
        <v>38</v>
      </c>
      <c r="H11" s="134">
        <v>42</v>
      </c>
      <c r="I11" s="134">
        <v>48</v>
      </c>
      <c r="J11" s="134">
        <v>55</v>
      </c>
    </row>
    <row r="13" spans="1:12" ht="31.2" customHeight="1" x14ac:dyDescent="0.35">
      <c r="A13" s="162" t="s">
        <v>55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</row>
    <row r="14" spans="1:12" ht="18.75" customHeight="1" x14ac:dyDescent="0.35">
      <c r="A14" s="163" t="s">
        <v>253</v>
      </c>
      <c r="B14" s="164" t="s">
        <v>73</v>
      </c>
      <c r="C14" s="155" t="s">
        <v>52</v>
      </c>
      <c r="D14" s="164" t="s">
        <v>51</v>
      </c>
      <c r="E14" s="155" t="s">
        <v>69</v>
      </c>
      <c r="F14" s="155" t="s">
        <v>54</v>
      </c>
      <c r="G14" s="155"/>
      <c r="H14" s="155"/>
      <c r="I14" s="155"/>
      <c r="J14" s="155"/>
      <c r="K14" s="155"/>
      <c r="L14" s="155"/>
    </row>
    <row r="15" spans="1:12" ht="33.6" customHeight="1" x14ac:dyDescent="0.35">
      <c r="A15" s="163"/>
      <c r="B15" s="164"/>
      <c r="C15" s="155"/>
      <c r="D15" s="164"/>
      <c r="E15" s="155"/>
      <c r="F15" s="115" t="s">
        <v>60</v>
      </c>
      <c r="G15" s="115" t="s">
        <v>61</v>
      </c>
      <c r="H15" s="114" t="s">
        <v>62</v>
      </c>
      <c r="I15" s="114" t="s">
        <v>63</v>
      </c>
      <c r="J15" s="114" t="s">
        <v>64</v>
      </c>
      <c r="K15" s="114" t="s">
        <v>65</v>
      </c>
      <c r="L15" s="114" t="s">
        <v>53</v>
      </c>
    </row>
    <row r="16" spans="1:12" ht="81.599999999999994" customHeight="1" x14ac:dyDescent="0.35">
      <c r="A16" s="156" t="s">
        <v>211</v>
      </c>
      <c r="B16" s="156"/>
      <c r="C16" s="156"/>
      <c r="D16" s="156"/>
      <c r="E16" s="156"/>
      <c r="F16" s="54">
        <f>F17</f>
        <v>0</v>
      </c>
      <c r="G16" s="58">
        <f t="shared" ref="G16:L16" si="0">G17</f>
        <v>5</v>
      </c>
      <c r="H16" s="58">
        <f t="shared" si="0"/>
        <v>250</v>
      </c>
      <c r="I16" s="58">
        <f t="shared" si="0"/>
        <v>0</v>
      </c>
      <c r="J16" s="58">
        <f t="shared" si="0"/>
        <v>0</v>
      </c>
      <c r="K16" s="58">
        <f t="shared" si="0"/>
        <v>0</v>
      </c>
      <c r="L16" s="58">
        <f t="shared" si="0"/>
        <v>255</v>
      </c>
    </row>
    <row r="17" spans="1:12" ht="18" customHeight="1" x14ac:dyDescent="0.35">
      <c r="A17" s="149" t="s">
        <v>10</v>
      </c>
      <c r="B17" s="150" t="s">
        <v>252</v>
      </c>
      <c r="C17" s="151" t="s">
        <v>190</v>
      </c>
      <c r="D17" s="151" t="s">
        <v>240</v>
      </c>
      <c r="E17" s="102" t="s">
        <v>53</v>
      </c>
      <c r="F17" s="102">
        <v>0</v>
      </c>
      <c r="G17" s="58">
        <f>SUM(G18:G20)</f>
        <v>5</v>
      </c>
      <c r="H17" s="58">
        <f>SUM(H18:H20)</f>
        <v>250</v>
      </c>
      <c r="I17" s="58">
        <v>0</v>
      </c>
      <c r="J17" s="58">
        <v>0</v>
      </c>
      <c r="K17" s="58">
        <v>0</v>
      </c>
      <c r="L17" s="58">
        <f>SUM(F17:K17)</f>
        <v>255</v>
      </c>
    </row>
    <row r="18" spans="1:12" ht="36" x14ac:dyDescent="0.35">
      <c r="A18" s="149"/>
      <c r="B18" s="150"/>
      <c r="C18" s="151"/>
      <c r="D18" s="151"/>
      <c r="E18" s="102" t="s">
        <v>70</v>
      </c>
      <c r="F18" s="102">
        <v>0</v>
      </c>
      <c r="G18" s="58">
        <v>0</v>
      </c>
      <c r="H18" s="58">
        <v>247.5</v>
      </c>
      <c r="I18" s="58">
        <v>0</v>
      </c>
      <c r="J18" s="58">
        <v>0</v>
      </c>
      <c r="K18" s="58">
        <v>0</v>
      </c>
      <c r="L18" s="58">
        <f t="shared" ref="L18:L20" si="1">SUM(F18:K18)</f>
        <v>247.5</v>
      </c>
    </row>
    <row r="19" spans="1:12" x14ac:dyDescent="0.35">
      <c r="A19" s="149"/>
      <c r="B19" s="150"/>
      <c r="C19" s="151"/>
      <c r="D19" s="151"/>
      <c r="E19" s="102" t="s">
        <v>71</v>
      </c>
      <c r="F19" s="102">
        <v>0</v>
      </c>
      <c r="G19" s="58">
        <v>4.8499999999999996</v>
      </c>
      <c r="H19" s="58">
        <v>2.4249999999999998</v>
      </c>
      <c r="I19" s="58">
        <v>0</v>
      </c>
      <c r="J19" s="58">
        <v>0</v>
      </c>
      <c r="K19" s="58">
        <v>0</v>
      </c>
      <c r="L19" s="58">
        <f t="shared" si="1"/>
        <v>7.2749999999999995</v>
      </c>
    </row>
    <row r="20" spans="1:12" ht="54" x14ac:dyDescent="0.35">
      <c r="A20" s="149"/>
      <c r="B20" s="150"/>
      <c r="C20" s="151"/>
      <c r="D20" s="151"/>
      <c r="E20" s="102" t="s">
        <v>72</v>
      </c>
      <c r="F20" s="102">
        <v>0</v>
      </c>
      <c r="G20" s="58">
        <v>0.15</v>
      </c>
      <c r="H20" s="58">
        <v>7.4999999999999997E-2</v>
      </c>
      <c r="I20" s="58">
        <v>0</v>
      </c>
      <c r="J20" s="58">
        <v>0</v>
      </c>
      <c r="K20" s="58">
        <v>0</v>
      </c>
      <c r="L20" s="58">
        <f t="shared" si="1"/>
        <v>0.22499999999999998</v>
      </c>
    </row>
    <row r="21" spans="1:12" ht="41.4" customHeight="1" x14ac:dyDescent="0.35">
      <c r="A21" s="156" t="s">
        <v>181</v>
      </c>
      <c r="B21" s="156"/>
      <c r="C21" s="156"/>
      <c r="D21" s="156"/>
      <c r="E21" s="156"/>
      <c r="F21" s="58">
        <f>F22+F26+F30+F34+F38+F42+F46+F50+F54+F58+F62+F66+F70</f>
        <v>8.1999999999999993</v>
      </c>
      <c r="G21" s="58">
        <f t="shared" ref="G21:L21" si="2">G22+G26+G30+G34+G38+G42+G46+G50+G54+G58+G62+G66+G70</f>
        <v>191.35</v>
      </c>
      <c r="H21" s="58">
        <f t="shared" si="2"/>
        <v>0</v>
      </c>
      <c r="I21" s="58">
        <f t="shared" si="2"/>
        <v>28.900000000000002</v>
      </c>
      <c r="J21" s="58">
        <f t="shared" si="2"/>
        <v>24.1</v>
      </c>
      <c r="K21" s="58">
        <f t="shared" si="2"/>
        <v>48.5</v>
      </c>
      <c r="L21" s="58">
        <f t="shared" si="2"/>
        <v>301.05</v>
      </c>
    </row>
    <row r="22" spans="1:12" ht="18" customHeight="1" x14ac:dyDescent="0.35">
      <c r="A22" s="149" t="s">
        <v>5</v>
      </c>
      <c r="B22" s="150" t="s">
        <v>241</v>
      </c>
      <c r="C22" s="151" t="s">
        <v>191</v>
      </c>
      <c r="D22" s="151" t="s">
        <v>240</v>
      </c>
      <c r="E22" s="102" t="s">
        <v>53</v>
      </c>
      <c r="F22" s="58">
        <f>SUM(F23:F25)</f>
        <v>1.5</v>
      </c>
      <c r="G22" s="58">
        <f>SUM(G23:G25)</f>
        <v>60</v>
      </c>
      <c r="H22" s="58">
        <f t="shared" ref="H22:L22" si="3">SUM(H23:H25)</f>
        <v>0</v>
      </c>
      <c r="I22" s="58">
        <f t="shared" si="3"/>
        <v>0</v>
      </c>
      <c r="J22" s="58">
        <f t="shared" si="3"/>
        <v>0</v>
      </c>
      <c r="K22" s="58">
        <f t="shared" si="3"/>
        <v>0</v>
      </c>
      <c r="L22" s="58">
        <f t="shared" si="3"/>
        <v>61.5</v>
      </c>
    </row>
    <row r="23" spans="1:12" ht="36" x14ac:dyDescent="0.35">
      <c r="A23" s="149"/>
      <c r="B23" s="150"/>
      <c r="C23" s="151"/>
      <c r="D23" s="151"/>
      <c r="E23" s="102" t="s">
        <v>70</v>
      </c>
      <c r="F23" s="58">
        <v>0</v>
      </c>
      <c r="G23" s="58">
        <v>0</v>
      </c>
      <c r="H23" s="58">
        <v>0</v>
      </c>
      <c r="I23" s="58">
        <v>0</v>
      </c>
      <c r="J23" s="58">
        <v>0</v>
      </c>
      <c r="K23" s="58">
        <v>0</v>
      </c>
      <c r="L23" s="58">
        <f>SUM(F23:K23)</f>
        <v>0</v>
      </c>
    </row>
    <row r="24" spans="1:12" x14ac:dyDescent="0.35">
      <c r="A24" s="149"/>
      <c r="B24" s="150"/>
      <c r="C24" s="151"/>
      <c r="D24" s="151"/>
      <c r="E24" s="102" t="s">
        <v>71</v>
      </c>
      <c r="F24" s="58">
        <v>0</v>
      </c>
      <c r="G24" s="58">
        <v>58.2</v>
      </c>
      <c r="H24" s="58">
        <v>0</v>
      </c>
      <c r="I24" s="58">
        <v>0</v>
      </c>
      <c r="J24" s="58">
        <v>0</v>
      </c>
      <c r="K24" s="58">
        <v>0</v>
      </c>
      <c r="L24" s="58">
        <f t="shared" ref="L24:L25" si="4">SUM(F24:K24)</f>
        <v>58.2</v>
      </c>
    </row>
    <row r="25" spans="1:12" ht="58.5" customHeight="1" x14ac:dyDescent="0.35">
      <c r="A25" s="149"/>
      <c r="B25" s="150"/>
      <c r="C25" s="151"/>
      <c r="D25" s="151"/>
      <c r="E25" s="102" t="s">
        <v>72</v>
      </c>
      <c r="F25" s="58">
        <v>1.5</v>
      </c>
      <c r="G25" s="58">
        <v>1.8</v>
      </c>
      <c r="H25" s="58">
        <v>0</v>
      </c>
      <c r="I25" s="58">
        <v>0</v>
      </c>
      <c r="J25" s="58">
        <v>0</v>
      </c>
      <c r="K25" s="58">
        <v>0</v>
      </c>
      <c r="L25" s="58">
        <f t="shared" si="4"/>
        <v>3.3</v>
      </c>
    </row>
    <row r="26" spans="1:12" ht="18" customHeight="1" x14ac:dyDescent="0.35">
      <c r="A26" s="149" t="s">
        <v>6</v>
      </c>
      <c r="B26" s="150" t="s">
        <v>242</v>
      </c>
      <c r="C26" s="151" t="s">
        <v>191</v>
      </c>
      <c r="D26" s="151" t="s">
        <v>240</v>
      </c>
      <c r="E26" s="102" t="s">
        <v>53</v>
      </c>
      <c r="F26" s="58">
        <f>SUM(F27:F29)</f>
        <v>1.5</v>
      </c>
      <c r="G26" s="58">
        <f t="shared" ref="G26:L26" si="5">SUM(G27:G29)</f>
        <v>60</v>
      </c>
      <c r="H26" s="58">
        <f t="shared" si="5"/>
        <v>0</v>
      </c>
      <c r="I26" s="58">
        <f t="shared" si="5"/>
        <v>0</v>
      </c>
      <c r="J26" s="58">
        <f t="shared" si="5"/>
        <v>0</v>
      </c>
      <c r="K26" s="58">
        <f t="shared" si="5"/>
        <v>0</v>
      </c>
      <c r="L26" s="58">
        <f t="shared" si="5"/>
        <v>61.5</v>
      </c>
    </row>
    <row r="27" spans="1:12" ht="36" x14ac:dyDescent="0.35">
      <c r="A27" s="149"/>
      <c r="B27" s="150"/>
      <c r="C27" s="151"/>
      <c r="D27" s="151"/>
      <c r="E27" s="102" t="s">
        <v>70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f>SUM(F27:K27)</f>
        <v>0</v>
      </c>
    </row>
    <row r="28" spans="1:12" x14ac:dyDescent="0.35">
      <c r="A28" s="149"/>
      <c r="B28" s="150"/>
      <c r="C28" s="151"/>
      <c r="D28" s="151"/>
      <c r="E28" s="102" t="s">
        <v>71</v>
      </c>
      <c r="F28" s="58">
        <v>0</v>
      </c>
      <c r="G28" s="58">
        <v>58.2</v>
      </c>
      <c r="H28" s="58">
        <v>0</v>
      </c>
      <c r="I28" s="58">
        <v>0</v>
      </c>
      <c r="J28" s="58">
        <v>0</v>
      </c>
      <c r="K28" s="58">
        <v>0</v>
      </c>
      <c r="L28" s="58">
        <f t="shared" ref="L28:L29" si="6">SUM(F28:K28)</f>
        <v>58.2</v>
      </c>
    </row>
    <row r="29" spans="1:12" ht="56.4" customHeight="1" x14ac:dyDescent="0.35">
      <c r="A29" s="149"/>
      <c r="B29" s="150"/>
      <c r="C29" s="151"/>
      <c r="D29" s="151"/>
      <c r="E29" s="102" t="s">
        <v>72</v>
      </c>
      <c r="F29" s="58">
        <v>1.5</v>
      </c>
      <c r="G29" s="58">
        <v>1.8</v>
      </c>
      <c r="H29" s="58">
        <v>0</v>
      </c>
      <c r="I29" s="58">
        <v>0</v>
      </c>
      <c r="J29" s="58">
        <v>0</v>
      </c>
      <c r="K29" s="58">
        <v>0</v>
      </c>
      <c r="L29" s="58">
        <f t="shared" si="6"/>
        <v>3.3</v>
      </c>
    </row>
    <row r="30" spans="1:12" ht="18.75" customHeight="1" x14ac:dyDescent="0.35">
      <c r="A30" s="149" t="s">
        <v>182</v>
      </c>
      <c r="B30" s="150" t="s">
        <v>243</v>
      </c>
      <c r="C30" s="151" t="s">
        <v>191</v>
      </c>
      <c r="D30" s="151" t="s">
        <v>240</v>
      </c>
      <c r="E30" s="102" t="s">
        <v>53</v>
      </c>
      <c r="F30" s="58">
        <f>SUM(F31:F33)</f>
        <v>1.5</v>
      </c>
      <c r="G30" s="58">
        <f t="shared" ref="G30:L30" si="7">SUM(G31:G33)</f>
        <v>60</v>
      </c>
      <c r="H30" s="58">
        <f t="shared" si="7"/>
        <v>0</v>
      </c>
      <c r="I30" s="58">
        <f t="shared" si="7"/>
        <v>0</v>
      </c>
      <c r="J30" s="58">
        <f t="shared" si="7"/>
        <v>0</v>
      </c>
      <c r="K30" s="58">
        <f t="shared" si="7"/>
        <v>0</v>
      </c>
      <c r="L30" s="58">
        <f t="shared" si="7"/>
        <v>61.5</v>
      </c>
    </row>
    <row r="31" spans="1:12" ht="36" x14ac:dyDescent="0.35">
      <c r="A31" s="149"/>
      <c r="B31" s="150"/>
      <c r="C31" s="151"/>
      <c r="D31" s="151"/>
      <c r="E31" s="102" t="s">
        <v>70</v>
      </c>
      <c r="F31" s="58">
        <v>0</v>
      </c>
      <c r="G31" s="58">
        <v>0</v>
      </c>
      <c r="H31" s="58">
        <v>0</v>
      </c>
      <c r="I31" s="58">
        <v>0</v>
      </c>
      <c r="J31" s="58">
        <v>0</v>
      </c>
      <c r="K31" s="58">
        <v>0</v>
      </c>
      <c r="L31" s="58">
        <f>SUM(F31:K31)</f>
        <v>0</v>
      </c>
    </row>
    <row r="32" spans="1:12" x14ac:dyDescent="0.35">
      <c r="A32" s="149"/>
      <c r="B32" s="150"/>
      <c r="C32" s="151"/>
      <c r="D32" s="151"/>
      <c r="E32" s="102" t="s">
        <v>71</v>
      </c>
      <c r="F32" s="58">
        <v>0</v>
      </c>
      <c r="G32" s="58">
        <v>58.2</v>
      </c>
      <c r="H32" s="58">
        <v>0</v>
      </c>
      <c r="I32" s="58">
        <v>0</v>
      </c>
      <c r="J32" s="58">
        <v>0</v>
      </c>
      <c r="K32" s="58">
        <v>0</v>
      </c>
      <c r="L32" s="58">
        <f t="shared" ref="L32:L33" si="8">SUM(F32:K32)</f>
        <v>58.2</v>
      </c>
    </row>
    <row r="33" spans="1:12" ht="54" x14ac:dyDescent="0.35">
      <c r="A33" s="149"/>
      <c r="B33" s="150"/>
      <c r="C33" s="151"/>
      <c r="D33" s="151"/>
      <c r="E33" s="102" t="s">
        <v>72</v>
      </c>
      <c r="F33" s="58">
        <v>1.5</v>
      </c>
      <c r="G33" s="58">
        <v>1.8</v>
      </c>
      <c r="H33" s="58">
        <v>0</v>
      </c>
      <c r="I33" s="58">
        <v>0</v>
      </c>
      <c r="J33" s="58">
        <v>0</v>
      </c>
      <c r="K33" s="58">
        <v>0</v>
      </c>
      <c r="L33" s="58">
        <f t="shared" si="8"/>
        <v>3.3</v>
      </c>
    </row>
    <row r="34" spans="1:12" ht="24" customHeight="1" x14ac:dyDescent="0.35">
      <c r="A34" s="149" t="s">
        <v>212</v>
      </c>
      <c r="B34" s="150" t="s">
        <v>244</v>
      </c>
      <c r="C34" s="151" t="s">
        <v>210</v>
      </c>
      <c r="D34" s="151" t="s">
        <v>251</v>
      </c>
      <c r="E34" s="102" t="s">
        <v>53</v>
      </c>
      <c r="F34" s="58">
        <v>0</v>
      </c>
      <c r="G34" s="58">
        <v>11.35</v>
      </c>
      <c r="H34" s="58">
        <v>0</v>
      </c>
      <c r="I34" s="58">
        <v>0</v>
      </c>
      <c r="J34" s="58">
        <v>0</v>
      </c>
      <c r="K34" s="58">
        <v>0</v>
      </c>
      <c r="L34" s="58">
        <v>11.35</v>
      </c>
    </row>
    <row r="35" spans="1:12" ht="33.6" customHeight="1" x14ac:dyDescent="0.35">
      <c r="A35" s="149"/>
      <c r="B35" s="150"/>
      <c r="C35" s="151"/>
      <c r="D35" s="151"/>
      <c r="E35" s="102" t="s">
        <v>70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</row>
    <row r="36" spans="1:12" ht="18.600000000000001" customHeight="1" x14ac:dyDescent="0.35">
      <c r="A36" s="149"/>
      <c r="B36" s="150"/>
      <c r="C36" s="151"/>
      <c r="D36" s="151"/>
      <c r="E36" s="102" t="s">
        <v>71</v>
      </c>
      <c r="F36" s="58">
        <v>0</v>
      </c>
      <c r="G36" s="58">
        <v>9.08</v>
      </c>
      <c r="H36" s="58">
        <v>0</v>
      </c>
      <c r="I36" s="58">
        <v>0</v>
      </c>
      <c r="J36" s="58">
        <v>0</v>
      </c>
      <c r="K36" s="58">
        <v>0</v>
      </c>
      <c r="L36" s="58">
        <v>9.08</v>
      </c>
    </row>
    <row r="37" spans="1:12" ht="56.25" customHeight="1" x14ac:dyDescent="0.35">
      <c r="A37" s="149"/>
      <c r="B37" s="150"/>
      <c r="C37" s="151"/>
      <c r="D37" s="151"/>
      <c r="E37" s="102" t="s">
        <v>72</v>
      </c>
      <c r="F37" s="58">
        <v>0</v>
      </c>
      <c r="G37" s="58">
        <v>2.27</v>
      </c>
      <c r="H37" s="58">
        <v>0</v>
      </c>
      <c r="I37" s="58">
        <v>0</v>
      </c>
      <c r="J37" s="58">
        <v>0</v>
      </c>
      <c r="K37" s="58">
        <v>0</v>
      </c>
      <c r="L37" s="58">
        <v>2.27</v>
      </c>
    </row>
    <row r="38" spans="1:12" ht="21" customHeight="1" x14ac:dyDescent="0.35">
      <c r="A38" s="149" t="s">
        <v>213</v>
      </c>
      <c r="B38" s="150" t="s">
        <v>245</v>
      </c>
      <c r="C38" s="151" t="s">
        <v>304</v>
      </c>
      <c r="D38" s="151" t="s">
        <v>251</v>
      </c>
      <c r="E38" s="102" t="s">
        <v>53</v>
      </c>
      <c r="F38" s="58">
        <v>0</v>
      </c>
      <c r="G38" s="58">
        <v>0</v>
      </c>
      <c r="H38" s="58">
        <v>0</v>
      </c>
      <c r="I38" s="58">
        <v>3</v>
      </c>
      <c r="J38" s="58">
        <v>0</v>
      </c>
      <c r="K38" s="58">
        <v>40</v>
      </c>
      <c r="L38" s="58">
        <v>43</v>
      </c>
    </row>
    <row r="39" spans="1:12" ht="30.6" customHeight="1" x14ac:dyDescent="0.35">
      <c r="A39" s="149"/>
      <c r="B39" s="150"/>
      <c r="C39" s="151"/>
      <c r="D39" s="151"/>
      <c r="E39" s="102" t="s">
        <v>70</v>
      </c>
      <c r="F39" s="58">
        <v>0</v>
      </c>
      <c r="G39" s="58">
        <v>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</row>
    <row r="40" spans="1:12" ht="21.6" customHeight="1" x14ac:dyDescent="0.35">
      <c r="A40" s="149"/>
      <c r="B40" s="150"/>
      <c r="C40" s="151"/>
      <c r="D40" s="151"/>
      <c r="E40" s="102" t="s">
        <v>71</v>
      </c>
      <c r="F40" s="58">
        <v>0</v>
      </c>
      <c r="G40" s="58">
        <v>0</v>
      </c>
      <c r="H40" s="58">
        <v>0</v>
      </c>
      <c r="I40" s="58">
        <v>3</v>
      </c>
      <c r="J40" s="58">
        <v>0</v>
      </c>
      <c r="K40" s="58">
        <v>32</v>
      </c>
      <c r="L40" s="58">
        <v>35</v>
      </c>
    </row>
    <row r="41" spans="1:12" ht="56.25" customHeight="1" x14ac:dyDescent="0.35">
      <c r="A41" s="149"/>
      <c r="B41" s="150"/>
      <c r="C41" s="151"/>
      <c r="D41" s="151"/>
      <c r="E41" s="102" t="s">
        <v>72</v>
      </c>
      <c r="F41" s="58">
        <v>0</v>
      </c>
      <c r="G41" s="58">
        <v>0</v>
      </c>
      <c r="H41" s="58">
        <v>0</v>
      </c>
      <c r="I41" s="58">
        <v>0</v>
      </c>
      <c r="J41" s="58">
        <v>0</v>
      </c>
      <c r="K41" s="58">
        <v>8</v>
      </c>
      <c r="L41" s="58">
        <v>8</v>
      </c>
    </row>
    <row r="42" spans="1:12" ht="22.95" customHeight="1" x14ac:dyDescent="0.35">
      <c r="A42" s="149" t="s">
        <v>214</v>
      </c>
      <c r="B42" s="150" t="s">
        <v>246</v>
      </c>
      <c r="C42" s="151" t="s">
        <v>305</v>
      </c>
      <c r="D42" s="151" t="s">
        <v>251</v>
      </c>
      <c r="E42" s="102" t="s">
        <v>53</v>
      </c>
      <c r="F42" s="58">
        <v>0</v>
      </c>
      <c r="G42" s="58">
        <v>0</v>
      </c>
      <c r="H42" s="58">
        <v>0</v>
      </c>
      <c r="I42" s="58">
        <v>0</v>
      </c>
      <c r="J42" s="58">
        <v>0</v>
      </c>
      <c r="K42" s="58">
        <v>4.2</v>
      </c>
      <c r="L42" s="58">
        <v>4.2</v>
      </c>
    </row>
    <row r="43" spans="1:12" ht="33" customHeight="1" x14ac:dyDescent="0.35">
      <c r="A43" s="149"/>
      <c r="B43" s="150"/>
      <c r="C43" s="151"/>
      <c r="D43" s="151"/>
      <c r="E43" s="102" t="s">
        <v>70</v>
      </c>
      <c r="F43" s="58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  <c r="L43" s="58">
        <v>0</v>
      </c>
    </row>
    <row r="44" spans="1:12" ht="19.95" customHeight="1" x14ac:dyDescent="0.35">
      <c r="A44" s="149"/>
      <c r="B44" s="150"/>
      <c r="C44" s="151"/>
      <c r="D44" s="151"/>
      <c r="E44" s="102" t="s">
        <v>71</v>
      </c>
      <c r="F44" s="58">
        <v>0</v>
      </c>
      <c r="G44" s="58">
        <v>0</v>
      </c>
      <c r="H44" s="58">
        <v>0</v>
      </c>
      <c r="I44" s="58">
        <v>0</v>
      </c>
      <c r="J44" s="58">
        <v>0</v>
      </c>
      <c r="K44" s="58">
        <v>3.36</v>
      </c>
      <c r="L44" s="58">
        <v>3.36</v>
      </c>
    </row>
    <row r="45" spans="1:12" ht="56.25" customHeight="1" x14ac:dyDescent="0.35">
      <c r="A45" s="149"/>
      <c r="B45" s="150"/>
      <c r="C45" s="151"/>
      <c r="D45" s="151"/>
      <c r="E45" s="102" t="s">
        <v>72</v>
      </c>
      <c r="F45" s="58">
        <v>0</v>
      </c>
      <c r="G45" s="58">
        <v>0</v>
      </c>
      <c r="H45" s="58">
        <v>0</v>
      </c>
      <c r="I45" s="58">
        <v>0</v>
      </c>
      <c r="J45" s="58">
        <v>0</v>
      </c>
      <c r="K45" s="58">
        <v>0.84</v>
      </c>
      <c r="L45" s="58" t="s">
        <v>189</v>
      </c>
    </row>
    <row r="46" spans="1:12" ht="19.2" customHeight="1" x14ac:dyDescent="0.35">
      <c r="A46" s="149" t="s">
        <v>183</v>
      </c>
      <c r="B46" s="150" t="s">
        <v>247</v>
      </c>
      <c r="C46" s="151" t="s">
        <v>306</v>
      </c>
      <c r="D46" s="151" t="s">
        <v>251</v>
      </c>
      <c r="E46" s="102" t="s">
        <v>53</v>
      </c>
      <c r="F46" s="58">
        <v>1.85</v>
      </c>
      <c r="G46" s="58">
        <v>0</v>
      </c>
      <c r="H46" s="58">
        <v>0</v>
      </c>
      <c r="I46" s="58">
        <v>0</v>
      </c>
      <c r="J46" s="58">
        <v>0</v>
      </c>
      <c r="K46" s="58">
        <v>0</v>
      </c>
      <c r="L46" s="58">
        <v>1.85</v>
      </c>
    </row>
    <row r="47" spans="1:12" ht="34.200000000000003" customHeight="1" x14ac:dyDescent="0.35">
      <c r="A47" s="149"/>
      <c r="B47" s="150"/>
      <c r="C47" s="151"/>
      <c r="D47" s="151"/>
      <c r="E47" s="102" t="s">
        <v>70</v>
      </c>
      <c r="F47" s="58">
        <v>0</v>
      </c>
      <c r="G47" s="58">
        <v>0</v>
      </c>
      <c r="H47" s="58">
        <v>0</v>
      </c>
      <c r="I47" s="58">
        <v>0</v>
      </c>
      <c r="J47" s="58">
        <v>0</v>
      </c>
      <c r="K47" s="58">
        <v>0</v>
      </c>
      <c r="L47" s="58">
        <v>0</v>
      </c>
    </row>
    <row r="48" spans="1:12" ht="33" customHeight="1" x14ac:dyDescent="0.35">
      <c r="A48" s="149"/>
      <c r="B48" s="150"/>
      <c r="C48" s="151"/>
      <c r="D48" s="151"/>
      <c r="E48" s="102" t="s">
        <v>71</v>
      </c>
      <c r="F48" s="58">
        <v>1.85</v>
      </c>
      <c r="G48" s="58">
        <v>0</v>
      </c>
      <c r="H48" s="58">
        <v>0</v>
      </c>
      <c r="I48" s="58">
        <v>0</v>
      </c>
      <c r="J48" s="58">
        <v>0</v>
      </c>
      <c r="K48" s="58">
        <v>0</v>
      </c>
      <c r="L48" s="58">
        <v>1.85</v>
      </c>
    </row>
    <row r="49" spans="1:12" ht="56.25" customHeight="1" x14ac:dyDescent="0.35">
      <c r="A49" s="149"/>
      <c r="B49" s="150"/>
      <c r="C49" s="151"/>
      <c r="D49" s="151"/>
      <c r="E49" s="102" t="s">
        <v>72</v>
      </c>
      <c r="F49" s="58">
        <v>0</v>
      </c>
      <c r="G49" s="58">
        <v>0</v>
      </c>
      <c r="H49" s="58">
        <v>0</v>
      </c>
      <c r="I49" s="58">
        <v>0</v>
      </c>
      <c r="J49" s="58">
        <v>0</v>
      </c>
      <c r="K49" s="58">
        <v>0</v>
      </c>
      <c r="L49" s="58">
        <v>0</v>
      </c>
    </row>
    <row r="50" spans="1:12" ht="20.399999999999999" customHeight="1" x14ac:dyDescent="0.35">
      <c r="A50" s="149" t="s">
        <v>215</v>
      </c>
      <c r="B50" s="150" t="s">
        <v>248</v>
      </c>
      <c r="C50" s="151" t="s">
        <v>307</v>
      </c>
      <c r="D50" s="151" t="s">
        <v>251</v>
      </c>
      <c r="E50" s="102" t="s">
        <v>53</v>
      </c>
      <c r="F50" s="58">
        <v>1.85</v>
      </c>
      <c r="G50" s="58">
        <v>0</v>
      </c>
      <c r="H50" s="58">
        <v>0</v>
      </c>
      <c r="I50" s="58">
        <v>0</v>
      </c>
      <c r="J50" s="58">
        <v>0</v>
      </c>
      <c r="K50" s="58">
        <v>0</v>
      </c>
      <c r="L50" s="58">
        <v>1.85</v>
      </c>
    </row>
    <row r="51" spans="1:12" ht="33" customHeight="1" x14ac:dyDescent="0.35">
      <c r="A51" s="149"/>
      <c r="B51" s="150"/>
      <c r="C51" s="151"/>
      <c r="D51" s="151"/>
      <c r="E51" s="102" t="s">
        <v>70</v>
      </c>
      <c r="F51" s="58">
        <v>0</v>
      </c>
      <c r="G51" s="58">
        <v>0</v>
      </c>
      <c r="H51" s="58">
        <v>0</v>
      </c>
      <c r="I51" s="58">
        <v>0</v>
      </c>
      <c r="J51" s="58">
        <v>0</v>
      </c>
      <c r="K51" s="58">
        <v>0</v>
      </c>
      <c r="L51" s="58">
        <v>0</v>
      </c>
    </row>
    <row r="52" spans="1:12" ht="16.2" customHeight="1" x14ac:dyDescent="0.35">
      <c r="A52" s="149"/>
      <c r="B52" s="150"/>
      <c r="C52" s="151"/>
      <c r="D52" s="151"/>
      <c r="E52" s="102" t="s">
        <v>71</v>
      </c>
      <c r="F52" s="58">
        <v>1.85</v>
      </c>
      <c r="G52" s="58">
        <v>0</v>
      </c>
      <c r="H52" s="58">
        <v>0</v>
      </c>
      <c r="I52" s="58">
        <v>0</v>
      </c>
      <c r="J52" s="58">
        <v>0</v>
      </c>
      <c r="K52" s="58">
        <v>0</v>
      </c>
      <c r="L52" s="58">
        <v>1.85</v>
      </c>
    </row>
    <row r="53" spans="1:12" ht="56.25" customHeight="1" x14ac:dyDescent="0.35">
      <c r="A53" s="149"/>
      <c r="B53" s="150"/>
      <c r="C53" s="151"/>
      <c r="D53" s="151"/>
      <c r="E53" s="102" t="s">
        <v>72</v>
      </c>
      <c r="F53" s="58">
        <v>0</v>
      </c>
      <c r="G53" s="58">
        <v>0</v>
      </c>
      <c r="H53" s="58">
        <v>0</v>
      </c>
      <c r="I53" s="58">
        <v>0</v>
      </c>
      <c r="J53" s="58">
        <v>0</v>
      </c>
      <c r="K53" s="58">
        <v>0</v>
      </c>
      <c r="L53" s="58">
        <v>0</v>
      </c>
    </row>
    <row r="54" spans="1:12" ht="18.600000000000001" customHeight="1" x14ac:dyDescent="0.35">
      <c r="A54" s="149" t="s">
        <v>216</v>
      </c>
      <c r="B54" s="150" t="s">
        <v>348</v>
      </c>
      <c r="C54" s="151" t="s">
        <v>302</v>
      </c>
      <c r="D54" s="151" t="s">
        <v>251</v>
      </c>
      <c r="E54" s="102" t="s">
        <v>53</v>
      </c>
      <c r="F54" s="58">
        <v>0</v>
      </c>
      <c r="G54" s="58">
        <v>0</v>
      </c>
      <c r="H54" s="58">
        <v>0</v>
      </c>
      <c r="I54" s="58">
        <v>4.3</v>
      </c>
      <c r="J54" s="58">
        <v>0</v>
      </c>
      <c r="K54" s="58">
        <v>0</v>
      </c>
      <c r="L54" s="58">
        <v>4.3</v>
      </c>
    </row>
    <row r="55" spans="1:12" ht="39" customHeight="1" x14ac:dyDescent="0.35">
      <c r="A55" s="149"/>
      <c r="B55" s="150"/>
      <c r="C55" s="151"/>
      <c r="D55" s="151"/>
      <c r="E55" s="102" t="s">
        <v>70</v>
      </c>
      <c r="F55" s="58">
        <v>0</v>
      </c>
      <c r="G55" s="58">
        <v>0</v>
      </c>
      <c r="H55" s="58">
        <v>0</v>
      </c>
      <c r="I55" s="58">
        <v>0</v>
      </c>
      <c r="J55" s="58">
        <v>0</v>
      </c>
      <c r="K55" s="58">
        <v>0</v>
      </c>
      <c r="L55" s="58">
        <v>0</v>
      </c>
    </row>
    <row r="56" spans="1:12" ht="17.399999999999999" customHeight="1" x14ac:dyDescent="0.35">
      <c r="A56" s="149"/>
      <c r="B56" s="150"/>
      <c r="C56" s="151"/>
      <c r="D56" s="151"/>
      <c r="E56" s="102" t="s">
        <v>71</v>
      </c>
      <c r="F56" s="58">
        <v>0</v>
      </c>
      <c r="G56" s="58">
        <v>0</v>
      </c>
      <c r="H56" s="58">
        <v>0</v>
      </c>
      <c r="I56" s="58">
        <v>4.3</v>
      </c>
      <c r="J56" s="58">
        <v>0</v>
      </c>
      <c r="K56" s="58">
        <v>0</v>
      </c>
      <c r="L56" s="58">
        <v>4.3</v>
      </c>
    </row>
    <row r="57" spans="1:12" ht="56.25" customHeight="1" x14ac:dyDescent="0.35">
      <c r="A57" s="149"/>
      <c r="B57" s="150"/>
      <c r="C57" s="151"/>
      <c r="D57" s="151"/>
      <c r="E57" s="102" t="s">
        <v>72</v>
      </c>
      <c r="F57" s="58">
        <v>0</v>
      </c>
      <c r="G57" s="58">
        <v>0</v>
      </c>
      <c r="H57" s="58">
        <v>0</v>
      </c>
      <c r="I57" s="58">
        <v>0</v>
      </c>
      <c r="J57" s="58">
        <v>0</v>
      </c>
      <c r="K57" s="58">
        <v>0</v>
      </c>
      <c r="L57" s="58">
        <v>0</v>
      </c>
    </row>
    <row r="58" spans="1:12" ht="20.399999999999999" customHeight="1" x14ac:dyDescent="0.35">
      <c r="A58" s="149" t="s">
        <v>217</v>
      </c>
      <c r="B58" s="150" t="s">
        <v>347</v>
      </c>
      <c r="C58" s="151" t="s">
        <v>308</v>
      </c>
      <c r="D58" s="151" t="s">
        <v>251</v>
      </c>
      <c r="E58" s="102" t="s">
        <v>53</v>
      </c>
      <c r="F58" s="58">
        <v>0</v>
      </c>
      <c r="G58" s="58">
        <v>0</v>
      </c>
      <c r="H58" s="58">
        <v>0</v>
      </c>
      <c r="I58" s="58">
        <v>0</v>
      </c>
      <c r="J58" s="58">
        <v>4.3</v>
      </c>
      <c r="K58" s="58">
        <v>0</v>
      </c>
      <c r="L58" s="58">
        <v>4.3</v>
      </c>
    </row>
    <row r="59" spans="1:12" ht="33.6" customHeight="1" x14ac:dyDescent="0.35">
      <c r="A59" s="149"/>
      <c r="B59" s="150"/>
      <c r="C59" s="151"/>
      <c r="D59" s="151"/>
      <c r="E59" s="102" t="s">
        <v>70</v>
      </c>
      <c r="F59" s="58">
        <v>0</v>
      </c>
      <c r="G59" s="58">
        <v>0</v>
      </c>
      <c r="H59" s="58">
        <v>0</v>
      </c>
      <c r="I59" s="58">
        <v>0</v>
      </c>
      <c r="J59" s="58">
        <v>0</v>
      </c>
      <c r="K59" s="58">
        <v>0</v>
      </c>
      <c r="L59" s="58">
        <v>0</v>
      </c>
    </row>
    <row r="60" spans="1:12" ht="21" customHeight="1" x14ac:dyDescent="0.35">
      <c r="A60" s="149"/>
      <c r="B60" s="150"/>
      <c r="C60" s="151"/>
      <c r="D60" s="151"/>
      <c r="E60" s="102" t="s">
        <v>71</v>
      </c>
      <c r="F60" s="58">
        <v>0</v>
      </c>
      <c r="G60" s="58">
        <v>0</v>
      </c>
      <c r="H60" s="58">
        <v>0</v>
      </c>
      <c r="I60" s="58">
        <v>0</v>
      </c>
      <c r="J60" s="58">
        <v>4.3</v>
      </c>
      <c r="K60" s="58">
        <v>0</v>
      </c>
      <c r="L60" s="58">
        <v>4.3</v>
      </c>
    </row>
    <row r="61" spans="1:12" ht="56.25" customHeight="1" x14ac:dyDescent="0.35">
      <c r="A61" s="149"/>
      <c r="B61" s="150"/>
      <c r="C61" s="151"/>
      <c r="D61" s="151"/>
      <c r="E61" s="102" t="s">
        <v>72</v>
      </c>
      <c r="F61" s="58">
        <v>0</v>
      </c>
      <c r="G61" s="58">
        <v>0</v>
      </c>
      <c r="H61" s="58">
        <v>0</v>
      </c>
      <c r="I61" s="58">
        <v>0</v>
      </c>
      <c r="J61" s="58">
        <v>0</v>
      </c>
      <c r="K61" s="58">
        <v>0</v>
      </c>
      <c r="L61" s="58">
        <v>0</v>
      </c>
    </row>
    <row r="62" spans="1:12" ht="19.95" customHeight="1" x14ac:dyDescent="0.35">
      <c r="A62" s="149" t="s">
        <v>218</v>
      </c>
      <c r="B62" s="150" t="s">
        <v>346</v>
      </c>
      <c r="C62" s="151" t="s">
        <v>186</v>
      </c>
      <c r="D62" s="151" t="s">
        <v>251</v>
      </c>
      <c r="E62" s="102" t="s">
        <v>53</v>
      </c>
      <c r="F62" s="58">
        <v>0</v>
      </c>
      <c r="G62" s="58">
        <v>0</v>
      </c>
      <c r="H62" s="58">
        <v>0</v>
      </c>
      <c r="I62" s="58">
        <v>0</v>
      </c>
      <c r="J62" s="58">
        <v>0</v>
      </c>
      <c r="K62" s="58">
        <v>4.3</v>
      </c>
      <c r="L62" s="58">
        <v>4.3</v>
      </c>
    </row>
    <row r="63" spans="1:12" ht="30.6" customHeight="1" x14ac:dyDescent="0.35">
      <c r="A63" s="149"/>
      <c r="B63" s="150"/>
      <c r="C63" s="151"/>
      <c r="D63" s="151"/>
      <c r="E63" s="102" t="s">
        <v>70</v>
      </c>
      <c r="F63" s="58">
        <v>0</v>
      </c>
      <c r="G63" s="58">
        <v>0</v>
      </c>
      <c r="H63" s="58">
        <v>0</v>
      </c>
      <c r="I63" s="58">
        <v>0</v>
      </c>
      <c r="J63" s="58">
        <v>0</v>
      </c>
      <c r="K63" s="58">
        <v>0</v>
      </c>
      <c r="L63" s="58">
        <v>0</v>
      </c>
    </row>
    <row r="64" spans="1:12" ht="21" customHeight="1" x14ac:dyDescent="0.35">
      <c r="A64" s="149"/>
      <c r="B64" s="150"/>
      <c r="C64" s="151"/>
      <c r="D64" s="151"/>
      <c r="E64" s="102" t="s">
        <v>71</v>
      </c>
      <c r="F64" s="58">
        <v>0</v>
      </c>
      <c r="G64" s="58">
        <v>0</v>
      </c>
      <c r="H64" s="58">
        <v>0</v>
      </c>
      <c r="I64" s="58">
        <v>0</v>
      </c>
      <c r="J64" s="58">
        <v>0</v>
      </c>
      <c r="K64" s="58">
        <v>4.3</v>
      </c>
      <c r="L64" s="58">
        <v>4.3</v>
      </c>
    </row>
    <row r="65" spans="1:12" ht="56.25" customHeight="1" x14ac:dyDescent="0.35">
      <c r="A65" s="149"/>
      <c r="B65" s="150"/>
      <c r="C65" s="151"/>
      <c r="D65" s="151"/>
      <c r="E65" s="102" t="s">
        <v>72</v>
      </c>
      <c r="F65" s="58">
        <v>0</v>
      </c>
      <c r="G65" s="58">
        <v>0</v>
      </c>
      <c r="H65" s="58">
        <v>0</v>
      </c>
      <c r="I65" s="58">
        <v>0</v>
      </c>
      <c r="J65" s="58">
        <v>0</v>
      </c>
      <c r="K65" s="58">
        <v>0</v>
      </c>
      <c r="L65" s="58">
        <v>0</v>
      </c>
    </row>
    <row r="66" spans="1:12" ht="21" customHeight="1" x14ac:dyDescent="0.35">
      <c r="A66" s="149" t="s">
        <v>220</v>
      </c>
      <c r="B66" s="150" t="s">
        <v>249</v>
      </c>
      <c r="C66" s="151" t="s">
        <v>308</v>
      </c>
      <c r="D66" s="151" t="s">
        <v>251</v>
      </c>
      <c r="E66" s="102" t="s">
        <v>53</v>
      </c>
      <c r="F66" s="58">
        <f>F67+F68+F69</f>
        <v>0</v>
      </c>
      <c r="G66" s="58">
        <f t="shared" ref="G66:L66" si="9">G67+G68+G69</f>
        <v>0</v>
      </c>
      <c r="H66" s="58">
        <f t="shared" si="9"/>
        <v>0</v>
      </c>
      <c r="I66" s="58">
        <f t="shared" si="9"/>
        <v>0</v>
      </c>
      <c r="J66" s="58">
        <f t="shared" si="9"/>
        <v>19.8</v>
      </c>
      <c r="K66" s="58">
        <f t="shared" si="9"/>
        <v>0</v>
      </c>
      <c r="L66" s="58">
        <f t="shared" si="9"/>
        <v>19.8</v>
      </c>
    </row>
    <row r="67" spans="1:12" ht="34.200000000000003" customHeight="1" x14ac:dyDescent="0.35">
      <c r="A67" s="149"/>
      <c r="B67" s="150"/>
      <c r="C67" s="151"/>
      <c r="D67" s="151"/>
      <c r="E67" s="102" t="s">
        <v>70</v>
      </c>
      <c r="F67" s="58">
        <v>0</v>
      </c>
      <c r="G67" s="58">
        <v>0</v>
      </c>
      <c r="H67" s="58">
        <v>0</v>
      </c>
      <c r="I67" s="58">
        <v>0</v>
      </c>
      <c r="J67" s="58">
        <v>0</v>
      </c>
      <c r="K67" s="58">
        <v>0</v>
      </c>
      <c r="L67" s="58">
        <v>0</v>
      </c>
    </row>
    <row r="68" spans="1:12" ht="30" customHeight="1" x14ac:dyDescent="0.35">
      <c r="A68" s="149"/>
      <c r="B68" s="150"/>
      <c r="C68" s="151"/>
      <c r="D68" s="151"/>
      <c r="E68" s="102" t="s">
        <v>71</v>
      </c>
      <c r="F68" s="58">
        <v>0</v>
      </c>
      <c r="G68" s="58">
        <v>0</v>
      </c>
      <c r="H68" s="58">
        <v>0</v>
      </c>
      <c r="I68" s="58">
        <v>0</v>
      </c>
      <c r="J68" s="58">
        <v>16.5</v>
      </c>
      <c r="K68" s="58">
        <v>0</v>
      </c>
      <c r="L68" s="58">
        <v>16.5</v>
      </c>
    </row>
    <row r="69" spans="1:12" ht="56.25" customHeight="1" x14ac:dyDescent="0.35">
      <c r="A69" s="149"/>
      <c r="B69" s="150"/>
      <c r="C69" s="151"/>
      <c r="D69" s="151"/>
      <c r="E69" s="102" t="s">
        <v>72</v>
      </c>
      <c r="F69" s="58">
        <v>0</v>
      </c>
      <c r="G69" s="58">
        <v>0</v>
      </c>
      <c r="H69" s="58">
        <v>0</v>
      </c>
      <c r="I69" s="58">
        <v>0</v>
      </c>
      <c r="J69" s="58">
        <v>3.3</v>
      </c>
      <c r="K69" s="58">
        <v>0</v>
      </c>
      <c r="L69" s="58">
        <v>3.3</v>
      </c>
    </row>
    <row r="70" spans="1:12" ht="21.6" customHeight="1" x14ac:dyDescent="0.35">
      <c r="A70" s="149" t="s">
        <v>221</v>
      </c>
      <c r="B70" s="150" t="s">
        <v>250</v>
      </c>
      <c r="C70" s="151" t="s">
        <v>302</v>
      </c>
      <c r="D70" s="151" t="s">
        <v>251</v>
      </c>
      <c r="E70" s="102" t="s">
        <v>53</v>
      </c>
      <c r="F70" s="58">
        <v>0</v>
      </c>
      <c r="G70" s="58">
        <v>0</v>
      </c>
      <c r="H70" s="58">
        <v>0</v>
      </c>
      <c r="I70" s="58">
        <v>21.6</v>
      </c>
      <c r="J70" s="58">
        <v>0</v>
      </c>
      <c r="K70" s="58">
        <v>0</v>
      </c>
      <c r="L70" s="58">
        <v>21.6</v>
      </c>
    </row>
    <row r="71" spans="1:12" ht="31.2" customHeight="1" x14ac:dyDescent="0.35">
      <c r="A71" s="149"/>
      <c r="B71" s="150"/>
      <c r="C71" s="151"/>
      <c r="D71" s="151"/>
      <c r="E71" s="102" t="s">
        <v>70</v>
      </c>
      <c r="F71" s="58">
        <v>0</v>
      </c>
      <c r="G71" s="58">
        <v>0</v>
      </c>
      <c r="H71" s="58">
        <v>0</v>
      </c>
      <c r="I71" s="58">
        <v>0</v>
      </c>
      <c r="J71" s="58">
        <v>0</v>
      </c>
      <c r="K71" s="58">
        <v>0</v>
      </c>
      <c r="L71" s="58">
        <v>0</v>
      </c>
    </row>
    <row r="72" spans="1:12" ht="21" customHeight="1" x14ac:dyDescent="0.35">
      <c r="A72" s="149"/>
      <c r="B72" s="150"/>
      <c r="C72" s="151"/>
      <c r="D72" s="151"/>
      <c r="E72" s="102" t="s">
        <v>71</v>
      </c>
      <c r="F72" s="58">
        <v>0</v>
      </c>
      <c r="G72" s="58">
        <v>0</v>
      </c>
      <c r="H72" s="58">
        <v>0</v>
      </c>
      <c r="I72" s="58">
        <v>17.28</v>
      </c>
      <c r="J72" s="58">
        <v>0</v>
      </c>
      <c r="K72" s="58">
        <v>0</v>
      </c>
      <c r="L72" s="58">
        <v>17.28</v>
      </c>
    </row>
    <row r="73" spans="1:12" ht="56.25" customHeight="1" x14ac:dyDescent="0.35">
      <c r="A73" s="149"/>
      <c r="B73" s="150"/>
      <c r="C73" s="151"/>
      <c r="D73" s="151"/>
      <c r="E73" s="102" t="s">
        <v>72</v>
      </c>
      <c r="F73" s="58">
        <v>0</v>
      </c>
      <c r="G73" s="58">
        <v>0</v>
      </c>
      <c r="H73" s="58">
        <v>0</v>
      </c>
      <c r="I73" s="58">
        <v>4.32</v>
      </c>
      <c r="J73" s="58">
        <v>0</v>
      </c>
      <c r="K73" s="58">
        <v>0</v>
      </c>
      <c r="L73" s="58">
        <v>4.32</v>
      </c>
    </row>
    <row r="74" spans="1:12" ht="42" customHeight="1" x14ac:dyDescent="0.35">
      <c r="A74" s="156" t="s">
        <v>184</v>
      </c>
      <c r="B74" s="156"/>
      <c r="C74" s="156"/>
      <c r="D74" s="156"/>
      <c r="E74" s="156"/>
      <c r="F74" s="58">
        <f>F75+F79</f>
        <v>27</v>
      </c>
      <c r="G74" s="58">
        <f t="shared" ref="G74:L74" si="10">G75+G79</f>
        <v>520.25</v>
      </c>
      <c r="H74" s="58">
        <f t="shared" si="10"/>
        <v>5</v>
      </c>
      <c r="I74" s="58">
        <f t="shared" si="10"/>
        <v>0</v>
      </c>
      <c r="J74" s="58">
        <f t="shared" si="10"/>
        <v>100</v>
      </c>
      <c r="K74" s="58">
        <f t="shared" si="10"/>
        <v>0</v>
      </c>
      <c r="L74" s="58">
        <f t="shared" si="10"/>
        <v>652.25</v>
      </c>
    </row>
    <row r="75" spans="1:12" ht="20.399999999999999" customHeight="1" x14ac:dyDescent="0.35">
      <c r="A75" s="149" t="s">
        <v>3</v>
      </c>
      <c r="B75" s="150" t="s">
        <v>224</v>
      </c>
      <c r="C75" s="151" t="s">
        <v>309</v>
      </c>
      <c r="D75" s="151" t="s">
        <v>251</v>
      </c>
      <c r="E75" s="102" t="s">
        <v>53</v>
      </c>
      <c r="F75" s="58">
        <v>0</v>
      </c>
      <c r="G75" s="58">
        <v>0</v>
      </c>
      <c r="H75" s="58">
        <v>5</v>
      </c>
      <c r="I75" s="58">
        <v>0</v>
      </c>
      <c r="J75" s="58">
        <v>100</v>
      </c>
      <c r="K75" s="58">
        <v>0</v>
      </c>
      <c r="L75" s="58">
        <v>105</v>
      </c>
    </row>
    <row r="76" spans="1:12" ht="31.2" customHeight="1" x14ac:dyDescent="0.35">
      <c r="A76" s="149"/>
      <c r="B76" s="150"/>
      <c r="C76" s="151"/>
      <c r="D76" s="151"/>
      <c r="E76" s="102" t="s">
        <v>70</v>
      </c>
      <c r="F76" s="58">
        <v>0</v>
      </c>
      <c r="G76" s="58">
        <v>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</row>
    <row r="77" spans="1:12" ht="21.6" customHeight="1" x14ac:dyDescent="0.35">
      <c r="A77" s="149"/>
      <c r="B77" s="150"/>
      <c r="C77" s="151"/>
      <c r="D77" s="151"/>
      <c r="E77" s="102" t="s">
        <v>71</v>
      </c>
      <c r="F77" s="58">
        <v>0</v>
      </c>
      <c r="G77" s="58">
        <v>0</v>
      </c>
      <c r="H77" s="58">
        <v>5</v>
      </c>
      <c r="I77" s="58">
        <v>0</v>
      </c>
      <c r="J77" s="58">
        <v>80</v>
      </c>
      <c r="K77" s="58">
        <v>0</v>
      </c>
      <c r="L77" s="58">
        <v>85</v>
      </c>
    </row>
    <row r="78" spans="1:12" ht="56.25" customHeight="1" x14ac:dyDescent="0.35">
      <c r="A78" s="149"/>
      <c r="B78" s="150"/>
      <c r="C78" s="151"/>
      <c r="D78" s="151"/>
      <c r="E78" s="102" t="s">
        <v>72</v>
      </c>
      <c r="F78" s="58">
        <v>0</v>
      </c>
      <c r="G78" s="58">
        <v>0</v>
      </c>
      <c r="H78" s="58">
        <v>0</v>
      </c>
      <c r="I78" s="58">
        <v>0</v>
      </c>
      <c r="J78" s="58">
        <v>20</v>
      </c>
      <c r="K78" s="58">
        <v>0</v>
      </c>
      <c r="L78" s="58">
        <v>20</v>
      </c>
    </row>
    <row r="79" spans="1:12" ht="20.399999999999999" customHeight="1" x14ac:dyDescent="0.35">
      <c r="A79" s="149" t="s">
        <v>4</v>
      </c>
      <c r="B79" s="150" t="s">
        <v>225</v>
      </c>
      <c r="C79" s="151" t="s">
        <v>310</v>
      </c>
      <c r="D79" s="151" t="s">
        <v>251</v>
      </c>
      <c r="E79" s="102" t="s">
        <v>53</v>
      </c>
      <c r="F79" s="58">
        <v>27</v>
      </c>
      <c r="G79" s="58">
        <v>520.25</v>
      </c>
      <c r="H79" s="58">
        <v>0</v>
      </c>
      <c r="I79" s="58">
        <v>0</v>
      </c>
      <c r="J79" s="58">
        <v>0</v>
      </c>
      <c r="K79" s="58">
        <v>0</v>
      </c>
      <c r="L79" s="58">
        <v>547.25</v>
      </c>
    </row>
    <row r="80" spans="1:12" ht="28.95" customHeight="1" x14ac:dyDescent="0.35">
      <c r="A80" s="149"/>
      <c r="B80" s="150"/>
      <c r="C80" s="151"/>
      <c r="D80" s="151"/>
      <c r="E80" s="102" t="s">
        <v>70</v>
      </c>
      <c r="F80" s="58">
        <v>0</v>
      </c>
      <c r="G80" s="58">
        <v>0</v>
      </c>
      <c r="H80" s="58">
        <v>0</v>
      </c>
      <c r="I80" s="58">
        <v>0</v>
      </c>
      <c r="J80" s="58">
        <v>0</v>
      </c>
      <c r="K80" s="58">
        <v>0</v>
      </c>
      <c r="L80" s="58">
        <v>0</v>
      </c>
    </row>
    <row r="81" spans="1:12" ht="18.75" customHeight="1" x14ac:dyDescent="0.35">
      <c r="A81" s="149"/>
      <c r="B81" s="150"/>
      <c r="C81" s="151"/>
      <c r="D81" s="151"/>
      <c r="E81" s="102" t="s">
        <v>71</v>
      </c>
      <c r="F81" s="58">
        <v>27</v>
      </c>
      <c r="G81" s="58">
        <v>520.25</v>
      </c>
      <c r="H81" s="58">
        <v>0</v>
      </c>
      <c r="I81" s="58">
        <v>0</v>
      </c>
      <c r="J81" s="58">
        <v>0</v>
      </c>
      <c r="K81" s="58">
        <v>0</v>
      </c>
      <c r="L81" s="58">
        <v>547.25</v>
      </c>
    </row>
    <row r="82" spans="1:12" ht="56.25" customHeight="1" x14ac:dyDescent="0.35">
      <c r="A82" s="149"/>
      <c r="B82" s="150"/>
      <c r="C82" s="151"/>
      <c r="D82" s="151"/>
      <c r="E82" s="102" t="s">
        <v>72</v>
      </c>
      <c r="F82" s="58">
        <v>0</v>
      </c>
      <c r="G82" s="58">
        <v>0</v>
      </c>
      <c r="H82" s="58">
        <v>0</v>
      </c>
      <c r="I82" s="58">
        <v>0</v>
      </c>
      <c r="J82" s="58">
        <v>0</v>
      </c>
      <c r="K82" s="58">
        <v>0</v>
      </c>
      <c r="L82" s="58">
        <v>0</v>
      </c>
    </row>
    <row r="83" spans="1:12" ht="36.6" customHeight="1" x14ac:dyDescent="0.35">
      <c r="A83" s="156" t="s">
        <v>185</v>
      </c>
      <c r="B83" s="156"/>
      <c r="C83" s="156"/>
      <c r="D83" s="156"/>
      <c r="E83" s="156"/>
      <c r="F83" s="58" t="str">
        <f>F84</f>
        <v>6.04839</v>
      </c>
      <c r="G83" s="58">
        <f t="shared" ref="G83:L83" si="11">G84</f>
        <v>0</v>
      </c>
      <c r="H83" s="58">
        <f t="shared" si="11"/>
        <v>80.98</v>
      </c>
      <c r="I83" s="58">
        <f t="shared" si="11"/>
        <v>0</v>
      </c>
      <c r="J83" s="58">
        <f t="shared" si="11"/>
        <v>0</v>
      </c>
      <c r="K83" s="58">
        <f t="shared" si="11"/>
        <v>0</v>
      </c>
      <c r="L83" s="58">
        <f t="shared" si="11"/>
        <v>87.028390000000002</v>
      </c>
    </row>
    <row r="84" spans="1:12" ht="18" customHeight="1" x14ac:dyDescent="0.35">
      <c r="A84" s="149" t="s">
        <v>173</v>
      </c>
      <c r="B84" s="150" t="s">
        <v>226</v>
      </c>
      <c r="C84" s="151" t="s">
        <v>311</v>
      </c>
      <c r="D84" s="151" t="s">
        <v>251</v>
      </c>
      <c r="E84" s="102" t="s">
        <v>53</v>
      </c>
      <c r="F84" s="58" t="s">
        <v>187</v>
      </c>
      <c r="G84" s="58">
        <v>0</v>
      </c>
      <c r="H84" s="58">
        <v>80.98</v>
      </c>
      <c r="I84" s="58">
        <v>0</v>
      </c>
      <c r="J84" s="58">
        <v>0</v>
      </c>
      <c r="K84" s="58">
        <v>0</v>
      </c>
      <c r="L84" s="58">
        <v>87.028390000000002</v>
      </c>
    </row>
    <row r="85" spans="1:12" ht="36" x14ac:dyDescent="0.35">
      <c r="A85" s="149"/>
      <c r="B85" s="150"/>
      <c r="C85" s="151"/>
      <c r="D85" s="151"/>
      <c r="E85" s="102" t="s">
        <v>70</v>
      </c>
      <c r="F85" s="58">
        <v>0</v>
      </c>
      <c r="G85" s="58">
        <v>0</v>
      </c>
      <c r="H85" s="58">
        <v>0</v>
      </c>
      <c r="I85" s="58">
        <v>0</v>
      </c>
      <c r="J85" s="58">
        <v>0</v>
      </c>
      <c r="K85" s="58">
        <v>0</v>
      </c>
      <c r="L85" s="58">
        <v>0</v>
      </c>
    </row>
    <row r="86" spans="1:12" ht="19.5" customHeight="1" x14ac:dyDescent="0.35">
      <c r="A86" s="149"/>
      <c r="B86" s="150"/>
      <c r="C86" s="151"/>
      <c r="D86" s="151"/>
      <c r="E86" s="102" t="s">
        <v>71</v>
      </c>
      <c r="F86" s="58">
        <v>6</v>
      </c>
      <c r="G86" s="58">
        <v>0</v>
      </c>
      <c r="H86" s="58">
        <v>64.784000000000006</v>
      </c>
      <c r="I86" s="58">
        <v>0</v>
      </c>
      <c r="J86" s="58">
        <v>0</v>
      </c>
      <c r="K86" s="58">
        <v>0</v>
      </c>
      <c r="L86" s="58">
        <v>70.784000000000006</v>
      </c>
    </row>
    <row r="87" spans="1:12" ht="56.4" customHeight="1" x14ac:dyDescent="0.35">
      <c r="A87" s="149"/>
      <c r="B87" s="150"/>
      <c r="C87" s="151"/>
      <c r="D87" s="151"/>
      <c r="E87" s="102" t="s">
        <v>72</v>
      </c>
      <c r="F87" s="58">
        <v>4.8390000000000002E-2</v>
      </c>
      <c r="G87" s="58">
        <v>0</v>
      </c>
      <c r="H87" s="58">
        <v>16.196000000000002</v>
      </c>
      <c r="I87" s="58">
        <v>0</v>
      </c>
      <c r="J87" s="58">
        <v>0</v>
      </c>
      <c r="K87" s="58">
        <v>0</v>
      </c>
      <c r="L87" s="58" t="s">
        <v>188</v>
      </c>
    </row>
    <row r="88" spans="1:12" ht="45.6" customHeight="1" x14ac:dyDescent="0.35">
      <c r="A88" s="156" t="s">
        <v>219</v>
      </c>
      <c r="B88" s="156"/>
      <c r="C88" s="156"/>
      <c r="D88" s="156"/>
      <c r="E88" s="156"/>
      <c r="F88" s="58">
        <f>F89</f>
        <v>4</v>
      </c>
      <c r="G88" s="58">
        <f t="shared" ref="G88:L88" si="12">G89</f>
        <v>0</v>
      </c>
      <c r="H88" s="58">
        <f t="shared" si="12"/>
        <v>258.26</v>
      </c>
      <c r="I88" s="58">
        <f t="shared" si="12"/>
        <v>0</v>
      </c>
      <c r="J88" s="58">
        <f t="shared" si="12"/>
        <v>0</v>
      </c>
      <c r="K88" s="58">
        <f t="shared" si="12"/>
        <v>0</v>
      </c>
      <c r="L88" s="58">
        <f t="shared" si="12"/>
        <v>262.26</v>
      </c>
    </row>
    <row r="89" spans="1:12" ht="18" customHeight="1" x14ac:dyDescent="0.35">
      <c r="A89" s="149" t="s">
        <v>174</v>
      </c>
      <c r="B89" s="150" t="s">
        <v>227</v>
      </c>
      <c r="C89" s="151" t="s">
        <v>312</v>
      </c>
      <c r="D89" s="151" t="s">
        <v>251</v>
      </c>
      <c r="E89" s="102" t="s">
        <v>53</v>
      </c>
      <c r="F89" s="58">
        <v>4</v>
      </c>
      <c r="G89" s="138"/>
      <c r="H89" s="58">
        <v>258.26</v>
      </c>
      <c r="I89" s="58">
        <v>0</v>
      </c>
      <c r="J89" s="58">
        <v>0</v>
      </c>
      <c r="K89" s="58">
        <v>0</v>
      </c>
      <c r="L89" s="58">
        <v>262.26</v>
      </c>
    </row>
    <row r="90" spans="1:12" ht="36" x14ac:dyDescent="0.35">
      <c r="A90" s="149"/>
      <c r="B90" s="150"/>
      <c r="C90" s="151"/>
      <c r="D90" s="151"/>
      <c r="E90" s="102" t="s">
        <v>70</v>
      </c>
      <c r="F90" s="58">
        <v>0</v>
      </c>
      <c r="G90" s="58">
        <v>0</v>
      </c>
      <c r="H90" s="58">
        <v>0</v>
      </c>
      <c r="I90" s="58">
        <v>0</v>
      </c>
      <c r="J90" s="58">
        <v>0</v>
      </c>
      <c r="K90" s="58">
        <v>0</v>
      </c>
      <c r="L90" s="58">
        <v>0</v>
      </c>
    </row>
    <row r="91" spans="1:12" ht="21.75" customHeight="1" x14ac:dyDescent="0.35">
      <c r="A91" s="149"/>
      <c r="B91" s="150"/>
      <c r="C91" s="151"/>
      <c r="D91" s="151"/>
      <c r="E91" s="102" t="s">
        <v>71</v>
      </c>
      <c r="F91" s="58">
        <v>4</v>
      </c>
      <c r="G91" s="58">
        <v>0</v>
      </c>
      <c r="H91" s="58">
        <v>258.26</v>
      </c>
      <c r="I91" s="58">
        <v>0</v>
      </c>
      <c r="J91" s="58">
        <v>0</v>
      </c>
      <c r="K91" s="58">
        <v>0</v>
      </c>
      <c r="L91" s="58">
        <v>258.26</v>
      </c>
    </row>
    <row r="92" spans="1:12" ht="53.4" customHeight="1" x14ac:dyDescent="0.35">
      <c r="A92" s="149"/>
      <c r="B92" s="150"/>
      <c r="C92" s="151"/>
      <c r="D92" s="151"/>
      <c r="E92" s="102" t="s">
        <v>72</v>
      </c>
      <c r="F92" s="58">
        <v>0</v>
      </c>
      <c r="G92" s="58">
        <v>0</v>
      </c>
      <c r="H92" s="58">
        <v>0</v>
      </c>
      <c r="I92" s="58">
        <v>0</v>
      </c>
      <c r="J92" s="58">
        <v>0</v>
      </c>
      <c r="K92" s="58">
        <v>0</v>
      </c>
      <c r="L92" s="58">
        <v>0</v>
      </c>
    </row>
    <row r="93" spans="1:12" x14ac:dyDescent="0.35">
      <c r="A93" s="144" t="s">
        <v>74</v>
      </c>
      <c r="B93" s="144"/>
      <c r="C93" s="144"/>
      <c r="D93" s="144"/>
      <c r="E93" s="144"/>
      <c r="F93" s="59">
        <f>F94+F95+F96</f>
        <v>45.248390000000001</v>
      </c>
      <c r="G93" s="59">
        <f t="shared" ref="G93:L93" si="13">G94+G95+G96</f>
        <v>716.60000000000025</v>
      </c>
      <c r="H93" s="59">
        <f t="shared" si="13"/>
        <v>594.24</v>
      </c>
      <c r="I93" s="59">
        <f t="shared" si="13"/>
        <v>28.900000000000002</v>
      </c>
      <c r="J93" s="59">
        <f t="shared" si="13"/>
        <v>124.1</v>
      </c>
      <c r="K93" s="59">
        <f t="shared" si="13"/>
        <v>48.5</v>
      </c>
      <c r="L93" s="59">
        <f t="shared" si="13"/>
        <v>1557.5883900000003</v>
      </c>
    </row>
    <row r="94" spans="1:12" x14ac:dyDescent="0.35">
      <c r="A94" s="144" t="s">
        <v>70</v>
      </c>
      <c r="B94" s="144"/>
      <c r="C94" s="144"/>
      <c r="D94" s="144"/>
      <c r="E94" s="144"/>
      <c r="F94" s="59">
        <f t="shared" ref="F94:K95" si="14">F90+F85+F80+F76+F71+F67+F63+F59+F55+F51+F47+F43+F39+F35+F31+F27+F23+F18</f>
        <v>0</v>
      </c>
      <c r="G94" s="59">
        <f t="shared" si="14"/>
        <v>0</v>
      </c>
      <c r="H94" s="59">
        <f t="shared" si="14"/>
        <v>247.5</v>
      </c>
      <c r="I94" s="59">
        <f t="shared" si="14"/>
        <v>0</v>
      </c>
      <c r="J94" s="59">
        <f t="shared" si="14"/>
        <v>0</v>
      </c>
      <c r="K94" s="59">
        <f t="shared" si="14"/>
        <v>0</v>
      </c>
      <c r="L94" s="59">
        <f t="shared" ref="L94:L95" si="15">F94+G94+H94+I94+J94+K94</f>
        <v>247.5</v>
      </c>
    </row>
    <row r="95" spans="1:12" x14ac:dyDescent="0.35">
      <c r="A95" s="144" t="s">
        <v>71</v>
      </c>
      <c r="B95" s="144"/>
      <c r="C95" s="144"/>
      <c r="D95" s="144"/>
      <c r="E95" s="144"/>
      <c r="F95" s="59">
        <f t="shared" si="14"/>
        <v>40.700000000000003</v>
      </c>
      <c r="G95" s="59">
        <f t="shared" si="14"/>
        <v>708.7800000000002</v>
      </c>
      <c r="H95" s="59">
        <f t="shared" si="14"/>
        <v>330.46899999999999</v>
      </c>
      <c r="I95" s="59">
        <f t="shared" si="14"/>
        <v>24.580000000000002</v>
      </c>
      <c r="J95" s="59">
        <f t="shared" si="14"/>
        <v>100.8</v>
      </c>
      <c r="K95" s="59">
        <f t="shared" si="14"/>
        <v>39.659999999999997</v>
      </c>
      <c r="L95" s="59">
        <f t="shared" si="15"/>
        <v>1244.9890000000003</v>
      </c>
    </row>
    <row r="96" spans="1:12" x14ac:dyDescent="0.35">
      <c r="A96" s="144" t="s">
        <v>72</v>
      </c>
      <c r="B96" s="144"/>
      <c r="C96" s="144"/>
      <c r="D96" s="144"/>
      <c r="E96" s="144"/>
      <c r="F96" s="59">
        <f>F92+F87+F82+F78+F73+F69+F65+F61+F57+F53+F49+F45+F41+F37+F33+F29+F25+F20</f>
        <v>4.5483899999999995</v>
      </c>
      <c r="G96" s="59">
        <f t="shared" ref="G96:K96" si="16">G92+G87+G82+G78+G73+G69+G65+G61+G57+G53+G49+G45+G41+G37+G33+G29+G25+G20</f>
        <v>7.82</v>
      </c>
      <c r="H96" s="59">
        <f t="shared" si="16"/>
        <v>16.271000000000001</v>
      </c>
      <c r="I96" s="59">
        <f t="shared" si="16"/>
        <v>4.32</v>
      </c>
      <c r="J96" s="59">
        <f t="shared" si="16"/>
        <v>23.3</v>
      </c>
      <c r="K96" s="59">
        <f t="shared" si="16"/>
        <v>8.84</v>
      </c>
      <c r="L96" s="59">
        <f>F96+G96+H96+I96+J96+K96</f>
        <v>65.09939</v>
      </c>
    </row>
  </sheetData>
  <mergeCells count="95">
    <mergeCell ref="A84:A87"/>
    <mergeCell ref="B84:B87"/>
    <mergeCell ref="C84:C87"/>
    <mergeCell ref="D84:D87"/>
    <mergeCell ref="A16:E16"/>
    <mergeCell ref="A62:A65"/>
    <mergeCell ref="B62:B65"/>
    <mergeCell ref="C62:C65"/>
    <mergeCell ref="D62:D65"/>
    <mergeCell ref="A66:A69"/>
    <mergeCell ref="B66:B69"/>
    <mergeCell ref="C66:C69"/>
    <mergeCell ref="D66:D69"/>
    <mergeCell ref="A70:A73"/>
    <mergeCell ref="B70:B73"/>
    <mergeCell ref="C70:C73"/>
    <mergeCell ref="D70:D73"/>
    <mergeCell ref="A83:E83"/>
    <mergeCell ref="A46:A49"/>
    <mergeCell ref="B46:B49"/>
    <mergeCell ref="C46:C49"/>
    <mergeCell ref="D46:D49"/>
    <mergeCell ref="A50:A53"/>
    <mergeCell ref="B50:B53"/>
    <mergeCell ref="C50:C53"/>
    <mergeCell ref="D50:D53"/>
    <mergeCell ref="C54:C57"/>
    <mergeCell ref="D54:D57"/>
    <mergeCell ref="A58:A61"/>
    <mergeCell ref="B58:B61"/>
    <mergeCell ref="C58:C61"/>
    <mergeCell ref="D58:D61"/>
    <mergeCell ref="A89:A92"/>
    <mergeCell ref="B89:B92"/>
    <mergeCell ref="C89:C92"/>
    <mergeCell ref="D89:D92"/>
    <mergeCell ref="A34:A37"/>
    <mergeCell ref="B34:B37"/>
    <mergeCell ref="C34:C37"/>
    <mergeCell ref="D34:D37"/>
    <mergeCell ref="A74:E74"/>
    <mergeCell ref="A42:A45"/>
    <mergeCell ref="B42:B45"/>
    <mergeCell ref="C42:C45"/>
    <mergeCell ref="D42:D45"/>
    <mergeCell ref="A79:A82"/>
    <mergeCell ref="B79:B82"/>
    <mergeCell ref="C79:C82"/>
    <mergeCell ref="A88:E88"/>
    <mergeCell ref="A4:J4"/>
    <mergeCell ref="A21:E21"/>
    <mergeCell ref="A6:J6"/>
    <mergeCell ref="A13:L13"/>
    <mergeCell ref="D79:D82"/>
    <mergeCell ref="A75:A78"/>
    <mergeCell ref="B75:B78"/>
    <mergeCell ref="C75:C78"/>
    <mergeCell ref="D75:D78"/>
    <mergeCell ref="A38:A41"/>
    <mergeCell ref="B38:B41"/>
    <mergeCell ref="C38:C41"/>
    <mergeCell ref="D38:D41"/>
    <mergeCell ref="A54:A57"/>
    <mergeCell ref="B54:B57"/>
    <mergeCell ref="F14:L14"/>
    <mergeCell ref="A14:A15"/>
    <mergeCell ref="B14:B15"/>
    <mergeCell ref="C14:C15"/>
    <mergeCell ref="D14:D15"/>
    <mergeCell ref="E14:E15"/>
    <mergeCell ref="D22:D25"/>
    <mergeCell ref="A26:A29"/>
    <mergeCell ref="B26:B29"/>
    <mergeCell ref="C26:C29"/>
    <mergeCell ref="D30:D33"/>
    <mergeCell ref="D26:D29"/>
    <mergeCell ref="A30:A33"/>
    <mergeCell ref="B30:B33"/>
    <mergeCell ref="C30:C33"/>
    <mergeCell ref="A93:E93"/>
    <mergeCell ref="A94:E94"/>
    <mergeCell ref="A95:E95"/>
    <mergeCell ref="A96:E96"/>
    <mergeCell ref="A1:J1"/>
    <mergeCell ref="A2:A3"/>
    <mergeCell ref="B2:B3"/>
    <mergeCell ref="C2:D2"/>
    <mergeCell ref="E2:J2"/>
    <mergeCell ref="A17:A20"/>
    <mergeCell ref="B17:B20"/>
    <mergeCell ref="C17:C20"/>
    <mergeCell ref="D17:D20"/>
    <mergeCell ref="A22:A25"/>
    <mergeCell ref="B22:B25"/>
    <mergeCell ref="C22:C25"/>
  </mergeCells>
  <pageMargins left="0.59055118110236227" right="0.59055118110236227" top="0.98425196850393704" bottom="0.59055118110236227" header="0.31496062992125984" footer="0.31496062992125984"/>
  <pageSetup paperSize="9" scale="50" fitToHeight="0" orientation="landscape" r:id="rId1"/>
  <rowBreaks count="2" manualBreakCount="2">
    <brk id="45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view="pageBreakPreview" topLeftCell="A25" zoomScale="60" zoomScaleNormal="100" workbookViewId="0">
      <selection activeCell="C17" sqref="C17:D20"/>
    </sheetView>
  </sheetViews>
  <sheetFormatPr defaultRowHeight="14.4" x14ac:dyDescent="0.3"/>
  <cols>
    <col min="1" max="1" width="10.5546875" customWidth="1"/>
    <col min="2" max="2" width="68.5546875" customWidth="1"/>
    <col min="3" max="3" width="20.88671875" customWidth="1"/>
    <col min="4" max="4" width="21.109375" customWidth="1"/>
    <col min="5" max="5" width="20.44140625" customWidth="1"/>
    <col min="6" max="6" width="20.33203125" customWidth="1"/>
    <col min="7" max="10" width="18.44140625" customWidth="1"/>
    <col min="11" max="11" width="24" customWidth="1"/>
    <col min="12" max="12" width="18.44140625" customWidth="1"/>
  </cols>
  <sheetData>
    <row r="1" spans="1:12" ht="17.399999999999999" x14ac:dyDescent="0.3">
      <c r="A1" s="177" t="s">
        <v>295</v>
      </c>
      <c r="B1" s="178"/>
      <c r="C1" s="178"/>
      <c r="D1" s="178"/>
      <c r="E1" s="178"/>
      <c r="F1" s="178"/>
      <c r="G1" s="178"/>
      <c r="H1" s="178"/>
      <c r="I1" s="178"/>
      <c r="J1" s="179"/>
    </row>
    <row r="2" spans="1:12" ht="18" customHeight="1" x14ac:dyDescent="0.3">
      <c r="A2" s="172" t="s">
        <v>239</v>
      </c>
      <c r="B2" s="173" t="s">
        <v>14</v>
      </c>
      <c r="C2" s="180" t="s">
        <v>15</v>
      </c>
      <c r="D2" s="181"/>
      <c r="E2" s="180" t="s">
        <v>41</v>
      </c>
      <c r="F2" s="182"/>
      <c r="G2" s="182"/>
      <c r="H2" s="182"/>
      <c r="I2" s="182"/>
      <c r="J2" s="181"/>
    </row>
    <row r="3" spans="1:12" ht="18" x14ac:dyDescent="0.3">
      <c r="A3" s="172"/>
      <c r="B3" s="173"/>
      <c r="C3" s="4" t="s">
        <v>58</v>
      </c>
      <c r="D3" s="3" t="s">
        <v>59</v>
      </c>
      <c r="E3" s="3" t="s">
        <v>60</v>
      </c>
      <c r="F3" s="3" t="s">
        <v>61</v>
      </c>
      <c r="G3" s="4" t="s">
        <v>62</v>
      </c>
      <c r="H3" s="4" t="s">
        <v>63</v>
      </c>
      <c r="I3" s="4" t="s">
        <v>64</v>
      </c>
      <c r="J3" s="4" t="s">
        <v>65</v>
      </c>
    </row>
    <row r="4" spans="1:12" s="34" customFormat="1" ht="19.5" customHeight="1" x14ac:dyDescent="0.3">
      <c r="A4" s="187" t="s">
        <v>134</v>
      </c>
      <c r="B4" s="187"/>
      <c r="C4" s="187"/>
      <c r="D4" s="187"/>
      <c r="E4" s="187"/>
      <c r="F4" s="187"/>
      <c r="G4" s="187"/>
      <c r="H4" s="187"/>
      <c r="I4" s="187"/>
      <c r="J4" s="187"/>
    </row>
    <row r="5" spans="1:12" s="34" customFormat="1" ht="36" x14ac:dyDescent="0.3">
      <c r="A5" s="42" t="s">
        <v>16</v>
      </c>
      <c r="B5" s="45" t="s">
        <v>196</v>
      </c>
      <c r="C5" s="39">
        <v>0</v>
      </c>
      <c r="D5" s="40" t="s">
        <v>116</v>
      </c>
      <c r="E5" s="39">
        <v>1</v>
      </c>
      <c r="F5" s="39">
        <v>1</v>
      </c>
      <c r="G5" s="39">
        <v>1</v>
      </c>
      <c r="H5" s="39">
        <v>2</v>
      </c>
      <c r="I5" s="39">
        <v>2</v>
      </c>
      <c r="J5" s="39">
        <v>2</v>
      </c>
    </row>
    <row r="6" spans="1:12" s="34" customFormat="1" ht="19.5" customHeight="1" x14ac:dyDescent="0.3">
      <c r="A6" s="187" t="s">
        <v>135</v>
      </c>
      <c r="B6" s="187"/>
      <c r="C6" s="187"/>
      <c r="D6" s="187"/>
      <c r="E6" s="187"/>
      <c r="F6" s="187"/>
      <c r="G6" s="187"/>
      <c r="H6" s="187"/>
      <c r="I6" s="187"/>
      <c r="J6" s="187"/>
    </row>
    <row r="7" spans="1:12" s="34" customFormat="1" ht="54" x14ac:dyDescent="0.3">
      <c r="A7" s="42" t="s">
        <v>12</v>
      </c>
      <c r="B7" s="43" t="s">
        <v>197</v>
      </c>
      <c r="C7" s="39">
        <v>0</v>
      </c>
      <c r="D7" s="40" t="s">
        <v>116</v>
      </c>
      <c r="E7" s="39">
        <v>4</v>
      </c>
      <c r="F7" s="39">
        <v>8</v>
      </c>
      <c r="G7" s="39">
        <v>12</v>
      </c>
      <c r="H7" s="39">
        <v>16</v>
      </c>
      <c r="I7" s="39">
        <v>20</v>
      </c>
      <c r="J7" s="39">
        <v>24</v>
      </c>
    </row>
    <row r="8" spans="1:12" s="34" customFormat="1" ht="54" x14ac:dyDescent="0.3">
      <c r="A8" s="42" t="s">
        <v>7</v>
      </c>
      <c r="B8" s="45" t="s">
        <v>198</v>
      </c>
      <c r="C8" s="39">
        <v>0</v>
      </c>
      <c r="D8" s="40" t="s">
        <v>116</v>
      </c>
      <c r="E8" s="39">
        <v>0</v>
      </c>
      <c r="F8" s="39">
        <v>0</v>
      </c>
      <c r="G8" s="39">
        <v>0</v>
      </c>
      <c r="H8" s="39">
        <v>0</v>
      </c>
      <c r="I8" s="39">
        <v>1</v>
      </c>
      <c r="J8" s="39">
        <v>1</v>
      </c>
    </row>
    <row r="9" spans="1:12" s="34" customFormat="1" ht="36" x14ac:dyDescent="0.3">
      <c r="A9" s="42" t="s">
        <v>8</v>
      </c>
      <c r="B9" s="45" t="s">
        <v>199</v>
      </c>
      <c r="C9" s="39">
        <v>0</v>
      </c>
      <c r="D9" s="40" t="s">
        <v>116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1</v>
      </c>
    </row>
    <row r="10" spans="1:12" s="34" customFormat="1" ht="19.5" customHeight="1" x14ac:dyDescent="0.3">
      <c r="A10" s="187" t="s">
        <v>136</v>
      </c>
      <c r="B10" s="187"/>
      <c r="C10" s="187"/>
      <c r="D10" s="187"/>
      <c r="E10" s="187"/>
      <c r="F10" s="187"/>
      <c r="G10" s="187"/>
      <c r="H10" s="187"/>
      <c r="I10" s="187"/>
      <c r="J10" s="187"/>
    </row>
    <row r="11" spans="1:12" s="34" customFormat="1" ht="36" x14ac:dyDescent="0.3">
      <c r="A11" s="42" t="s">
        <v>9</v>
      </c>
      <c r="B11" s="43" t="s">
        <v>200</v>
      </c>
      <c r="C11" s="39">
        <v>0</v>
      </c>
      <c r="D11" s="40" t="s">
        <v>116</v>
      </c>
      <c r="E11" s="39">
        <v>0</v>
      </c>
      <c r="F11" s="39">
        <v>0</v>
      </c>
      <c r="G11" s="39">
        <v>1</v>
      </c>
      <c r="H11" s="39">
        <v>1</v>
      </c>
      <c r="I11" s="39">
        <v>1</v>
      </c>
      <c r="J11" s="39">
        <v>1</v>
      </c>
    </row>
    <row r="12" spans="1:12" s="34" customFormat="1" ht="18" x14ac:dyDescent="0.3">
      <c r="A12" s="75"/>
      <c r="B12" s="76"/>
      <c r="C12" s="56"/>
      <c r="D12" s="74"/>
      <c r="E12" s="56"/>
      <c r="F12" s="56"/>
      <c r="G12" s="56"/>
      <c r="H12" s="56"/>
      <c r="I12" s="56"/>
      <c r="J12" s="56"/>
    </row>
    <row r="13" spans="1:12" s="34" customFormat="1" ht="17.399999999999999" x14ac:dyDescent="0.3">
      <c r="A13" s="188" t="s">
        <v>55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</row>
    <row r="14" spans="1:12" s="34" customFormat="1" ht="18.75" customHeight="1" x14ac:dyDescent="0.3">
      <c r="A14" s="172" t="s">
        <v>253</v>
      </c>
      <c r="B14" s="189" t="s">
        <v>73</v>
      </c>
      <c r="C14" s="190" t="s">
        <v>52</v>
      </c>
      <c r="D14" s="189" t="s">
        <v>51</v>
      </c>
      <c r="E14" s="190" t="s">
        <v>69</v>
      </c>
      <c r="F14" s="190" t="s">
        <v>54</v>
      </c>
      <c r="G14" s="190"/>
      <c r="H14" s="190"/>
      <c r="I14" s="190"/>
      <c r="J14" s="190"/>
      <c r="K14" s="190"/>
      <c r="L14" s="190"/>
    </row>
    <row r="15" spans="1:12" s="34" customFormat="1" ht="18" x14ac:dyDescent="0.3">
      <c r="A15" s="172"/>
      <c r="B15" s="189"/>
      <c r="C15" s="190"/>
      <c r="D15" s="189"/>
      <c r="E15" s="190"/>
      <c r="F15" s="78" t="s">
        <v>60</v>
      </c>
      <c r="G15" s="78" t="s">
        <v>61</v>
      </c>
      <c r="H15" s="44" t="s">
        <v>62</v>
      </c>
      <c r="I15" s="44" t="s">
        <v>63</v>
      </c>
      <c r="J15" s="44" t="s">
        <v>64</v>
      </c>
      <c r="K15" s="44" t="s">
        <v>65</v>
      </c>
      <c r="L15" s="44" t="s">
        <v>53</v>
      </c>
    </row>
    <row r="16" spans="1:12" s="34" customFormat="1" ht="21" customHeight="1" x14ac:dyDescent="0.3">
      <c r="A16" s="191" t="s">
        <v>201</v>
      </c>
      <c r="B16" s="191"/>
      <c r="C16" s="191"/>
      <c r="D16" s="191"/>
      <c r="E16" s="191"/>
      <c r="F16" s="77">
        <f>F17+F21</f>
        <v>4.4722400000000002</v>
      </c>
      <c r="G16" s="77">
        <f t="shared" ref="G16:L16" si="0">G17+G21</f>
        <v>0</v>
      </c>
      <c r="H16" s="77">
        <f t="shared" si="0"/>
        <v>0</v>
      </c>
      <c r="I16" s="77">
        <f t="shared" si="0"/>
        <v>3.12</v>
      </c>
      <c r="J16" s="77">
        <f t="shared" si="0"/>
        <v>0.12</v>
      </c>
      <c r="K16" s="77">
        <f t="shared" si="0"/>
        <v>0.12</v>
      </c>
      <c r="L16" s="77">
        <f t="shared" si="0"/>
        <v>7.8322400000000005</v>
      </c>
    </row>
    <row r="17" spans="1:12" s="34" customFormat="1" ht="22.2" customHeight="1" x14ac:dyDescent="0.3">
      <c r="A17" s="192" t="s">
        <v>10</v>
      </c>
      <c r="B17" s="193" t="s">
        <v>265</v>
      </c>
      <c r="C17" s="151" t="s">
        <v>335</v>
      </c>
      <c r="D17" s="151" t="s">
        <v>264</v>
      </c>
      <c r="E17" s="50" t="s">
        <v>53</v>
      </c>
      <c r="F17" s="77">
        <f>F18+F19+F20</f>
        <v>4.4722400000000002</v>
      </c>
      <c r="G17" s="77">
        <f t="shared" ref="G17:L17" si="1">G18+G19+G20</f>
        <v>0</v>
      </c>
      <c r="H17" s="77">
        <f t="shared" si="1"/>
        <v>0</v>
      </c>
      <c r="I17" s="77">
        <f t="shared" si="1"/>
        <v>0</v>
      </c>
      <c r="J17" s="77">
        <f t="shared" si="1"/>
        <v>0</v>
      </c>
      <c r="K17" s="77">
        <f t="shared" si="1"/>
        <v>0</v>
      </c>
      <c r="L17" s="77">
        <f t="shared" si="1"/>
        <v>4.4722400000000002</v>
      </c>
    </row>
    <row r="18" spans="1:12" s="34" customFormat="1" ht="36" x14ac:dyDescent="0.3">
      <c r="A18" s="192"/>
      <c r="B18" s="193"/>
      <c r="C18" s="151"/>
      <c r="D18" s="151"/>
      <c r="E18" s="50" t="s">
        <v>70</v>
      </c>
      <c r="F18" s="77">
        <v>4.0656800000000004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f>F18+G18+H18+I18+J18+K18</f>
        <v>4.0656800000000004</v>
      </c>
    </row>
    <row r="19" spans="1:12" s="34" customFormat="1" ht="18" x14ac:dyDescent="0.3">
      <c r="A19" s="192"/>
      <c r="B19" s="193"/>
      <c r="C19" s="151"/>
      <c r="D19" s="151"/>
      <c r="E19" s="50" t="s">
        <v>71</v>
      </c>
      <c r="F19" s="77">
        <v>0.32524999999999998</v>
      </c>
      <c r="G19" s="77">
        <v>0</v>
      </c>
      <c r="H19" s="77">
        <v>0</v>
      </c>
      <c r="I19" s="77">
        <v>0</v>
      </c>
      <c r="J19" s="77">
        <v>0</v>
      </c>
      <c r="K19" s="77">
        <v>0</v>
      </c>
      <c r="L19" s="77">
        <f t="shared" ref="L19:L20" si="2">F19+G19+H19+I19+J19+K19</f>
        <v>0.32524999999999998</v>
      </c>
    </row>
    <row r="20" spans="1:12" s="34" customFormat="1" ht="54" x14ac:dyDescent="0.3">
      <c r="A20" s="192"/>
      <c r="B20" s="193"/>
      <c r="C20" s="151"/>
      <c r="D20" s="151"/>
      <c r="E20" s="50" t="s">
        <v>72</v>
      </c>
      <c r="F20" s="77">
        <v>8.1309999999999993E-2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  <c r="L20" s="77">
        <f t="shared" si="2"/>
        <v>8.1309999999999993E-2</v>
      </c>
    </row>
    <row r="21" spans="1:12" s="34" customFormat="1" ht="19.95" customHeight="1" x14ac:dyDescent="0.3">
      <c r="A21" s="192" t="s">
        <v>11</v>
      </c>
      <c r="B21" s="193" t="s">
        <v>266</v>
      </c>
      <c r="C21" s="194" t="s">
        <v>271</v>
      </c>
      <c r="D21" s="194" t="s">
        <v>264</v>
      </c>
      <c r="E21" s="50" t="s">
        <v>53</v>
      </c>
      <c r="F21" s="79">
        <f>F22+F23+F24</f>
        <v>0</v>
      </c>
      <c r="G21" s="79">
        <f t="shared" ref="G21:L21" si="3">G22+G23+G24</f>
        <v>0</v>
      </c>
      <c r="H21" s="79">
        <f t="shared" si="3"/>
        <v>0</v>
      </c>
      <c r="I21" s="79">
        <f t="shared" si="3"/>
        <v>3.12</v>
      </c>
      <c r="J21" s="79">
        <f t="shared" si="3"/>
        <v>0.12</v>
      </c>
      <c r="K21" s="79">
        <f t="shared" si="3"/>
        <v>0.12</v>
      </c>
      <c r="L21" s="79">
        <f t="shared" si="3"/>
        <v>3.36</v>
      </c>
    </row>
    <row r="22" spans="1:12" s="34" customFormat="1" ht="36" x14ac:dyDescent="0.3">
      <c r="A22" s="192"/>
      <c r="B22" s="193"/>
      <c r="C22" s="194"/>
      <c r="D22" s="194"/>
      <c r="E22" s="50" t="s">
        <v>70</v>
      </c>
      <c r="F22" s="79">
        <v>0</v>
      </c>
      <c r="G22" s="79">
        <v>0</v>
      </c>
      <c r="H22" s="79">
        <v>0</v>
      </c>
      <c r="I22" s="79">
        <v>3</v>
      </c>
      <c r="J22" s="79">
        <v>0</v>
      </c>
      <c r="K22" s="79">
        <v>0</v>
      </c>
      <c r="L22" s="79">
        <f>F22+G22+H22+I22+J22+K22</f>
        <v>3</v>
      </c>
    </row>
    <row r="23" spans="1:12" s="34" customFormat="1" ht="18" x14ac:dyDescent="0.3">
      <c r="A23" s="192"/>
      <c r="B23" s="193"/>
      <c r="C23" s="194"/>
      <c r="D23" s="194"/>
      <c r="E23" s="50" t="s">
        <v>71</v>
      </c>
      <c r="F23" s="79">
        <v>0</v>
      </c>
      <c r="G23" s="79">
        <v>0</v>
      </c>
      <c r="H23" s="79">
        <v>0</v>
      </c>
      <c r="I23" s="79">
        <v>0</v>
      </c>
      <c r="J23" s="79">
        <v>0</v>
      </c>
      <c r="K23" s="79">
        <v>0</v>
      </c>
      <c r="L23" s="79">
        <f t="shared" ref="L23:L24" si="4">F23+G23+H23+I23+J23+K23</f>
        <v>0</v>
      </c>
    </row>
    <row r="24" spans="1:12" s="34" customFormat="1" ht="54" x14ac:dyDescent="0.3">
      <c r="A24" s="192"/>
      <c r="B24" s="193"/>
      <c r="C24" s="194"/>
      <c r="D24" s="194"/>
      <c r="E24" s="50" t="s">
        <v>72</v>
      </c>
      <c r="F24" s="79">
        <v>0</v>
      </c>
      <c r="G24" s="79">
        <v>0</v>
      </c>
      <c r="H24" s="79">
        <v>0</v>
      </c>
      <c r="I24" s="79">
        <v>0.12</v>
      </c>
      <c r="J24" s="79">
        <v>0.12</v>
      </c>
      <c r="K24" s="79">
        <v>0.12</v>
      </c>
      <c r="L24" s="79">
        <f t="shared" si="4"/>
        <v>0.36</v>
      </c>
    </row>
    <row r="25" spans="1:12" s="34" customFormat="1" ht="40.950000000000003" customHeight="1" x14ac:dyDescent="0.3">
      <c r="A25" s="191" t="s">
        <v>202</v>
      </c>
      <c r="B25" s="191"/>
      <c r="C25" s="191"/>
      <c r="D25" s="191"/>
      <c r="E25" s="191"/>
      <c r="F25" s="79">
        <f>F26</f>
        <v>0.1</v>
      </c>
      <c r="G25" s="79">
        <f t="shared" ref="G25:L25" si="5">G26</f>
        <v>0.1</v>
      </c>
      <c r="H25" s="79">
        <f t="shared" si="5"/>
        <v>0.1</v>
      </c>
      <c r="I25" s="79">
        <f t="shared" si="5"/>
        <v>0.1</v>
      </c>
      <c r="J25" s="79">
        <f t="shared" si="5"/>
        <v>0.1</v>
      </c>
      <c r="K25" s="79">
        <f t="shared" si="5"/>
        <v>0.1</v>
      </c>
      <c r="L25" s="79">
        <f t="shared" si="5"/>
        <v>0.6</v>
      </c>
    </row>
    <row r="26" spans="1:12" s="34" customFormat="1" ht="18.75" customHeight="1" x14ac:dyDescent="0.3">
      <c r="A26" s="192" t="s">
        <v>5</v>
      </c>
      <c r="B26" s="193" t="s">
        <v>267</v>
      </c>
      <c r="C26" s="194" t="s">
        <v>203</v>
      </c>
      <c r="D26" s="194" t="s">
        <v>264</v>
      </c>
      <c r="E26" s="50" t="s">
        <v>53</v>
      </c>
      <c r="F26" s="79">
        <f>F27+F28+F29</f>
        <v>0.1</v>
      </c>
      <c r="G26" s="79">
        <f t="shared" ref="G26:L26" si="6">G27+G28+G29</f>
        <v>0.1</v>
      </c>
      <c r="H26" s="79">
        <f t="shared" si="6"/>
        <v>0.1</v>
      </c>
      <c r="I26" s="79">
        <f t="shared" si="6"/>
        <v>0.1</v>
      </c>
      <c r="J26" s="79">
        <f t="shared" si="6"/>
        <v>0.1</v>
      </c>
      <c r="K26" s="79">
        <f t="shared" si="6"/>
        <v>0.1</v>
      </c>
      <c r="L26" s="79">
        <f t="shared" si="6"/>
        <v>0.6</v>
      </c>
    </row>
    <row r="27" spans="1:12" s="34" customFormat="1" ht="36" x14ac:dyDescent="0.3">
      <c r="A27" s="192"/>
      <c r="B27" s="193"/>
      <c r="C27" s="194"/>
      <c r="D27" s="194"/>
      <c r="E27" s="50" t="s">
        <v>70</v>
      </c>
      <c r="F27" s="79">
        <v>0</v>
      </c>
      <c r="G27" s="79">
        <v>0</v>
      </c>
      <c r="H27" s="79">
        <v>0</v>
      </c>
      <c r="I27" s="79">
        <v>0</v>
      </c>
      <c r="J27" s="79">
        <v>0</v>
      </c>
      <c r="K27" s="79">
        <v>0</v>
      </c>
      <c r="L27" s="79">
        <f>F27+G27+H27+I27+J27+K27</f>
        <v>0</v>
      </c>
    </row>
    <row r="28" spans="1:12" s="34" customFormat="1" ht="18" x14ac:dyDescent="0.3">
      <c r="A28" s="192"/>
      <c r="B28" s="193"/>
      <c r="C28" s="194"/>
      <c r="D28" s="194"/>
      <c r="E28" s="50" t="s">
        <v>71</v>
      </c>
      <c r="F28" s="79">
        <v>0</v>
      </c>
      <c r="G28" s="79">
        <v>0</v>
      </c>
      <c r="H28" s="79">
        <v>0</v>
      </c>
      <c r="I28" s="79">
        <v>0</v>
      </c>
      <c r="J28" s="79">
        <v>0</v>
      </c>
      <c r="K28" s="79">
        <v>0</v>
      </c>
      <c r="L28" s="79">
        <f t="shared" ref="L28:L29" si="7">F28+G28+H28+I28+J28+K28</f>
        <v>0</v>
      </c>
    </row>
    <row r="29" spans="1:12" s="34" customFormat="1" ht="52.2" customHeight="1" x14ac:dyDescent="0.3">
      <c r="A29" s="192"/>
      <c r="B29" s="193"/>
      <c r="C29" s="194"/>
      <c r="D29" s="194"/>
      <c r="E29" s="50" t="s">
        <v>72</v>
      </c>
      <c r="F29" s="79">
        <v>0.1</v>
      </c>
      <c r="G29" s="79">
        <v>0.1</v>
      </c>
      <c r="H29" s="79">
        <v>0.1</v>
      </c>
      <c r="I29" s="79">
        <v>0.1</v>
      </c>
      <c r="J29" s="79">
        <v>0.1</v>
      </c>
      <c r="K29" s="79">
        <v>0.1</v>
      </c>
      <c r="L29" s="79">
        <f t="shared" si="7"/>
        <v>0.6</v>
      </c>
    </row>
    <row r="30" spans="1:12" s="34" customFormat="1" ht="25.95" customHeight="1" x14ac:dyDescent="0.3">
      <c r="A30" s="191" t="s">
        <v>204</v>
      </c>
      <c r="B30" s="191"/>
      <c r="C30" s="191"/>
      <c r="D30" s="191"/>
      <c r="E30" s="191"/>
      <c r="F30" s="79">
        <f>F31</f>
        <v>0</v>
      </c>
      <c r="G30" s="79">
        <f t="shared" ref="G30:L30" si="8">G31</f>
        <v>0</v>
      </c>
      <c r="H30" s="79">
        <f t="shared" si="8"/>
        <v>0</v>
      </c>
      <c r="I30" s="79">
        <f t="shared" si="8"/>
        <v>0</v>
      </c>
      <c r="J30" s="79">
        <f t="shared" si="8"/>
        <v>2.08</v>
      </c>
      <c r="K30" s="79">
        <f t="shared" si="8"/>
        <v>0</v>
      </c>
      <c r="L30" s="79">
        <f t="shared" si="8"/>
        <v>2.08</v>
      </c>
    </row>
    <row r="31" spans="1:12" s="34" customFormat="1" ht="18.75" customHeight="1" x14ac:dyDescent="0.3">
      <c r="A31" s="192" t="s">
        <v>3</v>
      </c>
      <c r="B31" s="193" t="s">
        <v>268</v>
      </c>
      <c r="C31" s="194" t="s">
        <v>205</v>
      </c>
      <c r="D31" s="194" t="s">
        <v>264</v>
      </c>
      <c r="E31" s="50" t="s">
        <v>53</v>
      </c>
      <c r="F31" s="79">
        <f>F32+F33+F34</f>
        <v>0</v>
      </c>
      <c r="G31" s="79">
        <f t="shared" ref="G31:L31" si="9">G32+G33+G34</f>
        <v>0</v>
      </c>
      <c r="H31" s="79">
        <f t="shared" si="9"/>
        <v>0</v>
      </c>
      <c r="I31" s="79">
        <f t="shared" si="9"/>
        <v>0</v>
      </c>
      <c r="J31" s="79">
        <f t="shared" si="9"/>
        <v>2.08</v>
      </c>
      <c r="K31" s="79">
        <f t="shared" si="9"/>
        <v>0</v>
      </c>
      <c r="L31" s="79">
        <f t="shared" si="9"/>
        <v>2.08</v>
      </c>
    </row>
    <row r="32" spans="1:12" s="34" customFormat="1" ht="36" x14ac:dyDescent="0.3">
      <c r="A32" s="192"/>
      <c r="B32" s="193"/>
      <c r="C32" s="194"/>
      <c r="D32" s="194"/>
      <c r="E32" s="50" t="s">
        <v>70</v>
      </c>
      <c r="F32" s="79">
        <v>0</v>
      </c>
      <c r="G32" s="79">
        <v>0</v>
      </c>
      <c r="H32" s="79">
        <v>0</v>
      </c>
      <c r="I32" s="79">
        <v>0</v>
      </c>
      <c r="J32" s="79">
        <v>2</v>
      </c>
      <c r="K32" s="79">
        <v>0</v>
      </c>
      <c r="L32" s="79">
        <f>F32+G32+H32+I32+J32+K32</f>
        <v>2</v>
      </c>
    </row>
    <row r="33" spans="1:12" s="34" customFormat="1" ht="18" x14ac:dyDescent="0.3">
      <c r="A33" s="192"/>
      <c r="B33" s="193"/>
      <c r="C33" s="194"/>
      <c r="D33" s="194"/>
      <c r="E33" s="50" t="s">
        <v>71</v>
      </c>
      <c r="F33" s="79">
        <v>0</v>
      </c>
      <c r="G33" s="79">
        <v>0</v>
      </c>
      <c r="H33" s="79">
        <v>0</v>
      </c>
      <c r="I33" s="79">
        <v>0</v>
      </c>
      <c r="J33" s="79">
        <v>0</v>
      </c>
      <c r="K33" s="79">
        <v>0</v>
      </c>
      <c r="L33" s="79">
        <f t="shared" ref="L33:L34" si="10">F33+G33+H33+I33+J33+K33</f>
        <v>0</v>
      </c>
    </row>
    <row r="34" spans="1:12" s="34" customFormat="1" ht="54" x14ac:dyDescent="0.3">
      <c r="A34" s="192"/>
      <c r="B34" s="193"/>
      <c r="C34" s="194"/>
      <c r="D34" s="194"/>
      <c r="E34" s="50" t="s">
        <v>72</v>
      </c>
      <c r="F34" s="79">
        <v>0</v>
      </c>
      <c r="G34" s="79">
        <v>0</v>
      </c>
      <c r="H34" s="79">
        <v>0</v>
      </c>
      <c r="I34" s="79">
        <v>0</v>
      </c>
      <c r="J34" s="79">
        <v>0.08</v>
      </c>
      <c r="K34" s="79">
        <v>0</v>
      </c>
      <c r="L34" s="79">
        <f t="shared" si="10"/>
        <v>0.08</v>
      </c>
    </row>
    <row r="35" spans="1:12" s="34" customFormat="1" ht="22.95" customHeight="1" x14ac:dyDescent="0.3">
      <c r="A35" s="191" t="s">
        <v>206</v>
      </c>
      <c r="B35" s="191"/>
      <c r="C35" s="191"/>
      <c r="D35" s="191"/>
      <c r="E35" s="191"/>
      <c r="F35" s="79">
        <f>F36</f>
        <v>0</v>
      </c>
      <c r="G35" s="79">
        <f t="shared" ref="G35:L35" si="11">G36</f>
        <v>0</v>
      </c>
      <c r="H35" s="79">
        <f t="shared" si="11"/>
        <v>0</v>
      </c>
      <c r="I35" s="79">
        <f t="shared" si="11"/>
        <v>0</v>
      </c>
      <c r="J35" s="79">
        <f t="shared" si="11"/>
        <v>0</v>
      </c>
      <c r="K35" s="79">
        <f t="shared" si="11"/>
        <v>0.05</v>
      </c>
      <c r="L35" s="79">
        <f t="shared" si="11"/>
        <v>0.05</v>
      </c>
    </row>
    <row r="36" spans="1:12" s="34" customFormat="1" ht="22.95" customHeight="1" x14ac:dyDescent="0.3">
      <c r="A36" s="192" t="s">
        <v>173</v>
      </c>
      <c r="B36" s="193" t="s">
        <v>269</v>
      </c>
      <c r="C36" s="194" t="s">
        <v>207</v>
      </c>
      <c r="D36" s="194" t="s">
        <v>264</v>
      </c>
      <c r="E36" s="50" t="s">
        <v>53</v>
      </c>
      <c r="F36" s="79">
        <f>F38+F39+F40</f>
        <v>0</v>
      </c>
      <c r="G36" s="79">
        <f t="shared" ref="G36:L36" si="12">G38+G39+G40</f>
        <v>0</v>
      </c>
      <c r="H36" s="79">
        <f t="shared" si="12"/>
        <v>0</v>
      </c>
      <c r="I36" s="79">
        <f t="shared" si="12"/>
        <v>0</v>
      </c>
      <c r="J36" s="79">
        <f t="shared" si="12"/>
        <v>0</v>
      </c>
      <c r="K36" s="79">
        <f t="shared" si="12"/>
        <v>0.05</v>
      </c>
      <c r="L36" s="79">
        <f t="shared" si="12"/>
        <v>0.05</v>
      </c>
    </row>
    <row r="37" spans="1:12" s="34" customFormat="1" ht="18" hidden="1" customHeight="1" x14ac:dyDescent="0.3">
      <c r="A37" s="192"/>
      <c r="B37" s="193"/>
      <c r="C37" s="194"/>
      <c r="D37" s="194"/>
      <c r="E37" s="30"/>
      <c r="F37" s="79"/>
      <c r="G37" s="79"/>
      <c r="H37" s="79"/>
      <c r="I37" s="79"/>
      <c r="J37" s="79"/>
      <c r="K37" s="79"/>
      <c r="L37" s="79"/>
    </row>
    <row r="38" spans="1:12" s="34" customFormat="1" ht="31.95" customHeight="1" x14ac:dyDescent="0.3">
      <c r="A38" s="192"/>
      <c r="B38" s="193"/>
      <c r="C38" s="194"/>
      <c r="D38" s="194"/>
      <c r="E38" s="50" t="s">
        <v>70</v>
      </c>
      <c r="F38" s="79">
        <v>0</v>
      </c>
      <c r="G38" s="79">
        <v>0</v>
      </c>
      <c r="H38" s="79">
        <v>0</v>
      </c>
      <c r="I38" s="79">
        <v>0</v>
      </c>
      <c r="J38" s="79">
        <v>0</v>
      </c>
      <c r="K38" s="79">
        <v>0</v>
      </c>
      <c r="L38" s="79">
        <f>F38+G38+H38+I38+J38+K38</f>
        <v>0</v>
      </c>
    </row>
    <row r="39" spans="1:12" s="34" customFormat="1" ht="18" customHeight="1" x14ac:dyDescent="0.3">
      <c r="A39" s="192"/>
      <c r="B39" s="193"/>
      <c r="C39" s="194"/>
      <c r="D39" s="194"/>
      <c r="E39" s="50" t="s">
        <v>71</v>
      </c>
      <c r="F39" s="79">
        <v>0</v>
      </c>
      <c r="G39" s="79">
        <v>0</v>
      </c>
      <c r="H39" s="79">
        <v>0</v>
      </c>
      <c r="I39" s="79">
        <v>0</v>
      </c>
      <c r="J39" s="79">
        <v>0</v>
      </c>
      <c r="K39" s="79">
        <v>0</v>
      </c>
      <c r="L39" s="79">
        <f t="shared" ref="L39:L40" si="13">F39+G39+H39+I39+J39+K39</f>
        <v>0</v>
      </c>
    </row>
    <row r="40" spans="1:12" s="34" customFormat="1" ht="54" customHeight="1" x14ac:dyDescent="0.3">
      <c r="A40" s="192"/>
      <c r="B40" s="193"/>
      <c r="C40" s="194"/>
      <c r="D40" s="194"/>
      <c r="E40" s="50" t="s">
        <v>72</v>
      </c>
      <c r="F40" s="79">
        <v>0</v>
      </c>
      <c r="G40" s="79">
        <v>0</v>
      </c>
      <c r="H40" s="79">
        <v>0</v>
      </c>
      <c r="I40" s="79">
        <v>0</v>
      </c>
      <c r="J40" s="79">
        <v>0</v>
      </c>
      <c r="K40" s="79">
        <v>0.05</v>
      </c>
      <c r="L40" s="79">
        <f t="shared" si="13"/>
        <v>0.05</v>
      </c>
    </row>
    <row r="41" spans="1:12" s="34" customFormat="1" ht="21.6" customHeight="1" x14ac:dyDescent="0.3">
      <c r="A41" s="191" t="s">
        <v>208</v>
      </c>
      <c r="B41" s="191"/>
      <c r="C41" s="191"/>
      <c r="D41" s="191"/>
      <c r="E41" s="191"/>
      <c r="F41" s="79">
        <f>F42</f>
        <v>0</v>
      </c>
      <c r="G41" s="79">
        <f t="shared" ref="G41:L41" si="14">G42</f>
        <v>0</v>
      </c>
      <c r="H41" s="79">
        <f t="shared" si="14"/>
        <v>5.72</v>
      </c>
      <c r="I41" s="79">
        <f t="shared" si="14"/>
        <v>0.12</v>
      </c>
      <c r="J41" s="79">
        <f t="shared" si="14"/>
        <v>0.12</v>
      </c>
      <c r="K41" s="79">
        <f t="shared" si="14"/>
        <v>0.12</v>
      </c>
      <c r="L41" s="79">
        <f t="shared" si="14"/>
        <v>6.08</v>
      </c>
    </row>
    <row r="42" spans="1:12" s="34" customFormat="1" ht="21.6" customHeight="1" x14ac:dyDescent="0.3">
      <c r="A42" s="192" t="s">
        <v>174</v>
      </c>
      <c r="B42" s="193" t="s">
        <v>270</v>
      </c>
      <c r="C42" s="194" t="s">
        <v>209</v>
      </c>
      <c r="D42" s="194" t="s">
        <v>264</v>
      </c>
      <c r="E42" s="50" t="s">
        <v>53</v>
      </c>
      <c r="F42" s="79">
        <f>F44+F45+F46</f>
        <v>0</v>
      </c>
      <c r="G42" s="79">
        <f t="shared" ref="G42:L42" si="15">G44+G45+G46</f>
        <v>0</v>
      </c>
      <c r="H42" s="79">
        <f t="shared" si="15"/>
        <v>5.72</v>
      </c>
      <c r="I42" s="79">
        <f t="shared" si="15"/>
        <v>0.12</v>
      </c>
      <c r="J42" s="79">
        <f t="shared" si="15"/>
        <v>0.12</v>
      </c>
      <c r="K42" s="79">
        <f t="shared" si="15"/>
        <v>0.12</v>
      </c>
      <c r="L42" s="79">
        <f t="shared" si="15"/>
        <v>6.08</v>
      </c>
    </row>
    <row r="43" spans="1:12" s="34" customFormat="1" ht="21.6" hidden="1" customHeight="1" x14ac:dyDescent="0.3">
      <c r="A43" s="192"/>
      <c r="B43" s="193"/>
      <c r="C43" s="194"/>
      <c r="D43" s="194"/>
      <c r="E43" s="30"/>
      <c r="F43" s="79"/>
      <c r="G43" s="79"/>
      <c r="H43" s="79"/>
      <c r="I43" s="79"/>
      <c r="J43" s="79"/>
      <c r="K43" s="79"/>
      <c r="L43" s="79"/>
    </row>
    <row r="44" spans="1:12" s="34" customFormat="1" ht="36.6" customHeight="1" x14ac:dyDescent="0.3">
      <c r="A44" s="192"/>
      <c r="B44" s="193"/>
      <c r="C44" s="194"/>
      <c r="D44" s="194"/>
      <c r="E44" s="50" t="s">
        <v>70</v>
      </c>
      <c r="F44" s="79">
        <v>0</v>
      </c>
      <c r="G44" s="79">
        <v>0</v>
      </c>
      <c r="H44" s="79">
        <v>5.6</v>
      </c>
      <c r="I44" s="79">
        <v>0</v>
      </c>
      <c r="J44" s="79">
        <v>0</v>
      </c>
      <c r="K44" s="79">
        <v>0</v>
      </c>
      <c r="L44" s="79">
        <f>F44+G44+H44+I44+J44+K44</f>
        <v>5.6</v>
      </c>
    </row>
    <row r="45" spans="1:12" s="34" customFormat="1" ht="18" customHeight="1" x14ac:dyDescent="0.3">
      <c r="A45" s="192"/>
      <c r="B45" s="193"/>
      <c r="C45" s="194"/>
      <c r="D45" s="194"/>
      <c r="E45" s="50" t="s">
        <v>71</v>
      </c>
      <c r="F45" s="79">
        <v>0</v>
      </c>
      <c r="G45" s="79">
        <v>0</v>
      </c>
      <c r="H45" s="79">
        <v>0</v>
      </c>
      <c r="I45" s="79">
        <v>0</v>
      </c>
      <c r="J45" s="79">
        <v>0</v>
      </c>
      <c r="K45" s="79">
        <v>0</v>
      </c>
      <c r="L45" s="79">
        <f t="shared" ref="L45:L46" si="16">F45+G45+H45+I45+J45+K45</f>
        <v>0</v>
      </c>
    </row>
    <row r="46" spans="1:12" s="34" customFormat="1" ht="52.95" customHeight="1" x14ac:dyDescent="0.3">
      <c r="A46" s="192"/>
      <c r="B46" s="193"/>
      <c r="C46" s="194"/>
      <c r="D46" s="194"/>
      <c r="E46" s="50" t="s">
        <v>72</v>
      </c>
      <c r="F46" s="79">
        <v>0</v>
      </c>
      <c r="G46" s="79">
        <v>0</v>
      </c>
      <c r="H46" s="79">
        <v>0.12</v>
      </c>
      <c r="I46" s="79">
        <v>0.12</v>
      </c>
      <c r="J46" s="79">
        <v>0.12</v>
      </c>
      <c r="K46" s="79">
        <v>0.12</v>
      </c>
      <c r="L46" s="79">
        <f t="shared" si="16"/>
        <v>0.48</v>
      </c>
    </row>
    <row r="47" spans="1:12" s="34" customFormat="1" ht="18.75" customHeight="1" x14ac:dyDescent="0.3">
      <c r="A47" s="195" t="s">
        <v>74</v>
      </c>
      <c r="B47" s="195"/>
      <c r="C47" s="195"/>
      <c r="D47" s="195"/>
      <c r="E47" s="195"/>
      <c r="F47" s="80">
        <f>F48+F49+F50</f>
        <v>4.5722399999999999</v>
      </c>
      <c r="G47" s="80">
        <f t="shared" ref="G47:L47" si="17">G48+G49+G50</f>
        <v>0.1</v>
      </c>
      <c r="H47" s="80">
        <f t="shared" si="17"/>
        <v>5.8199999999999994</v>
      </c>
      <c r="I47" s="80">
        <f t="shared" si="17"/>
        <v>3.34</v>
      </c>
      <c r="J47" s="80">
        <f t="shared" si="17"/>
        <v>2.42</v>
      </c>
      <c r="K47" s="80">
        <f t="shared" si="17"/>
        <v>0.39</v>
      </c>
      <c r="L47" s="80">
        <f t="shared" si="17"/>
        <v>16.642240000000001</v>
      </c>
    </row>
    <row r="48" spans="1:12" s="34" customFormat="1" ht="18.75" customHeight="1" x14ac:dyDescent="0.3">
      <c r="A48" s="195" t="s">
        <v>70</v>
      </c>
      <c r="B48" s="195"/>
      <c r="C48" s="195"/>
      <c r="D48" s="195"/>
      <c r="E48" s="195"/>
      <c r="F48" s="80">
        <f>F44+F38+F32+F27+F22+F18</f>
        <v>4.0656800000000004</v>
      </c>
      <c r="G48" s="80">
        <f t="shared" ref="G48:K48" si="18">G44+G38+G32+G27+G22+G18</f>
        <v>0</v>
      </c>
      <c r="H48" s="80">
        <f t="shared" si="18"/>
        <v>5.6</v>
      </c>
      <c r="I48" s="80">
        <f t="shared" si="18"/>
        <v>3</v>
      </c>
      <c r="J48" s="80">
        <f t="shared" si="18"/>
        <v>2</v>
      </c>
      <c r="K48" s="80">
        <f t="shared" si="18"/>
        <v>0</v>
      </c>
      <c r="L48" s="80">
        <f>F48+G48+H48+I48+J48+K48</f>
        <v>14.66568</v>
      </c>
    </row>
    <row r="49" spans="1:12" s="34" customFormat="1" ht="18.75" customHeight="1" x14ac:dyDescent="0.3">
      <c r="A49" s="195" t="s">
        <v>71</v>
      </c>
      <c r="B49" s="195"/>
      <c r="C49" s="195"/>
      <c r="D49" s="195"/>
      <c r="E49" s="195"/>
      <c r="F49" s="80">
        <f t="shared" ref="F49:F50" si="19">F45+F39+F33+F28+F23+F19</f>
        <v>0.32524999999999998</v>
      </c>
      <c r="G49" s="80">
        <v>0</v>
      </c>
      <c r="H49" s="80">
        <v>0</v>
      </c>
      <c r="I49" s="80">
        <v>0</v>
      </c>
      <c r="J49" s="80">
        <v>0</v>
      </c>
      <c r="K49" s="80">
        <v>0</v>
      </c>
      <c r="L49" s="80">
        <f t="shared" ref="L49:L50" si="20">F49+G49+H49+I49+J49+K49</f>
        <v>0.32524999999999998</v>
      </c>
    </row>
    <row r="50" spans="1:12" s="34" customFormat="1" ht="18.75" customHeight="1" x14ac:dyDescent="0.3">
      <c r="A50" s="195" t="s">
        <v>72</v>
      </c>
      <c r="B50" s="195"/>
      <c r="C50" s="195"/>
      <c r="D50" s="195"/>
      <c r="E50" s="195"/>
      <c r="F50" s="80">
        <f t="shared" si="19"/>
        <v>0.18131</v>
      </c>
      <c r="G50" s="80">
        <v>0.1</v>
      </c>
      <c r="H50" s="80">
        <v>0.22</v>
      </c>
      <c r="I50" s="80">
        <v>0.34</v>
      </c>
      <c r="J50" s="80">
        <v>0.42</v>
      </c>
      <c r="K50" s="80">
        <v>0.39</v>
      </c>
      <c r="L50" s="80">
        <f t="shared" si="20"/>
        <v>1.6513100000000001</v>
      </c>
    </row>
  </sheetData>
  <mergeCells count="48">
    <mergeCell ref="A48:E48"/>
    <mergeCell ref="A49:E49"/>
    <mergeCell ref="A50:E50"/>
    <mergeCell ref="A42:A46"/>
    <mergeCell ref="B42:B46"/>
    <mergeCell ref="C42:C46"/>
    <mergeCell ref="D42:D46"/>
    <mergeCell ref="A47:E47"/>
    <mergeCell ref="A36:A40"/>
    <mergeCell ref="B36:B40"/>
    <mergeCell ref="C36:C40"/>
    <mergeCell ref="D36:D40"/>
    <mergeCell ref="A41:E41"/>
    <mergeCell ref="A31:A34"/>
    <mergeCell ref="B31:B34"/>
    <mergeCell ref="C31:C34"/>
    <mergeCell ref="D31:D34"/>
    <mergeCell ref="A35:E35"/>
    <mergeCell ref="A26:A29"/>
    <mergeCell ref="B26:B29"/>
    <mergeCell ref="C26:C29"/>
    <mergeCell ref="D26:D29"/>
    <mergeCell ref="A30:E30"/>
    <mergeCell ref="A21:A24"/>
    <mergeCell ref="B21:B24"/>
    <mergeCell ref="C21:C24"/>
    <mergeCell ref="D21:D24"/>
    <mergeCell ref="A25:E25"/>
    <mergeCell ref="A16:E16"/>
    <mergeCell ref="A17:A20"/>
    <mergeCell ref="B17:B20"/>
    <mergeCell ref="C17:C20"/>
    <mergeCell ref="D17:D20"/>
    <mergeCell ref="A4:J4"/>
    <mergeCell ref="A6:J6"/>
    <mergeCell ref="A10:J10"/>
    <mergeCell ref="A13:L13"/>
    <mergeCell ref="A14:A15"/>
    <mergeCell ref="B14:B15"/>
    <mergeCell ref="C14:C15"/>
    <mergeCell ref="D14:D15"/>
    <mergeCell ref="E14:E15"/>
    <mergeCell ref="F14:L14"/>
    <mergeCell ref="A1:J1"/>
    <mergeCell ref="A2:A3"/>
    <mergeCell ref="B2:B3"/>
    <mergeCell ref="C2:D2"/>
    <mergeCell ref="E2:J2"/>
  </mergeCells>
  <pageMargins left="0.59055118110236227" right="0.59055118110236227" top="0.98425196850393704" bottom="0.59055118110236227" header="0.15748031496062992" footer="0.15748031496062992"/>
  <pageSetup paperSize="9" scale="48" fitToHeight="0" orientation="landscape" r:id="rId1"/>
  <rowBreaks count="1" manualBreakCount="1">
    <brk id="2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9"/>
  <sheetViews>
    <sheetView view="pageBreakPreview" topLeftCell="A76" zoomScale="60" zoomScaleNormal="100" workbookViewId="0">
      <selection activeCell="K16" sqref="K16:L16"/>
    </sheetView>
  </sheetViews>
  <sheetFormatPr defaultRowHeight="14.4" x14ac:dyDescent="0.3"/>
  <cols>
    <col min="1" max="1" width="10.6640625" customWidth="1"/>
    <col min="2" max="2" width="68.6640625" customWidth="1"/>
    <col min="3" max="3" width="20.88671875" customWidth="1"/>
    <col min="4" max="4" width="21.109375" customWidth="1"/>
    <col min="5" max="5" width="22" customWidth="1"/>
    <col min="6" max="6" width="20.33203125" customWidth="1"/>
    <col min="7" max="12" width="18.44140625" customWidth="1"/>
  </cols>
  <sheetData>
    <row r="1" spans="1:12" ht="17.399999999999999" x14ac:dyDescent="0.3">
      <c r="A1" s="177" t="s">
        <v>296</v>
      </c>
      <c r="B1" s="178"/>
      <c r="C1" s="178"/>
      <c r="D1" s="178"/>
      <c r="E1" s="178"/>
      <c r="F1" s="178"/>
      <c r="G1" s="178"/>
      <c r="H1" s="178"/>
      <c r="I1" s="178"/>
      <c r="J1" s="179"/>
    </row>
    <row r="2" spans="1:12" ht="18" customHeight="1" x14ac:dyDescent="0.3">
      <c r="A2" s="172" t="s">
        <v>239</v>
      </c>
      <c r="B2" s="173" t="s">
        <v>14</v>
      </c>
      <c r="C2" s="180" t="s">
        <v>15</v>
      </c>
      <c r="D2" s="181"/>
      <c r="E2" s="180" t="s">
        <v>41</v>
      </c>
      <c r="F2" s="182"/>
      <c r="G2" s="182"/>
      <c r="H2" s="182"/>
      <c r="I2" s="182"/>
      <c r="J2" s="181"/>
    </row>
    <row r="3" spans="1:12" ht="18" x14ac:dyDescent="0.3">
      <c r="A3" s="172"/>
      <c r="B3" s="173"/>
      <c r="C3" s="4" t="s">
        <v>58</v>
      </c>
      <c r="D3" s="3" t="s">
        <v>59</v>
      </c>
      <c r="E3" s="3" t="s">
        <v>60</v>
      </c>
      <c r="F3" s="3" t="s">
        <v>61</v>
      </c>
      <c r="G3" s="4" t="s">
        <v>62</v>
      </c>
      <c r="H3" s="4" t="s">
        <v>63</v>
      </c>
      <c r="I3" s="4" t="s">
        <v>64</v>
      </c>
      <c r="J3" s="4" t="s">
        <v>65</v>
      </c>
    </row>
    <row r="4" spans="1:12" ht="18" x14ac:dyDescent="0.3">
      <c r="A4" s="168" t="s">
        <v>119</v>
      </c>
      <c r="B4" s="169"/>
      <c r="C4" s="169"/>
      <c r="D4" s="169"/>
      <c r="E4" s="169"/>
      <c r="F4" s="169"/>
      <c r="G4" s="169"/>
      <c r="H4" s="169"/>
      <c r="I4" s="169"/>
      <c r="J4" s="215"/>
    </row>
    <row r="5" spans="1:12" s="93" customFormat="1" ht="18" x14ac:dyDescent="0.3">
      <c r="A5" s="94" t="s">
        <v>16</v>
      </c>
      <c r="B5" s="95" t="s">
        <v>317</v>
      </c>
      <c r="C5" s="99">
        <v>0</v>
      </c>
      <c r="D5" s="100" t="s">
        <v>121</v>
      </c>
      <c r="E5" s="99">
        <v>0</v>
      </c>
      <c r="F5" s="99">
        <v>0</v>
      </c>
      <c r="G5" s="99">
        <v>0</v>
      </c>
      <c r="H5" s="99">
        <v>0</v>
      </c>
      <c r="I5" s="99">
        <v>0</v>
      </c>
      <c r="J5" s="99">
        <v>1</v>
      </c>
    </row>
    <row r="6" spans="1:12" s="93" customFormat="1" ht="90" x14ac:dyDescent="0.3">
      <c r="A6" s="94" t="s">
        <v>12</v>
      </c>
      <c r="B6" s="98" t="s">
        <v>120</v>
      </c>
      <c r="C6" s="99">
        <v>28</v>
      </c>
      <c r="D6" s="100" t="s">
        <v>121</v>
      </c>
      <c r="E6" s="99">
        <v>55</v>
      </c>
      <c r="F6" s="99">
        <v>98</v>
      </c>
      <c r="G6" s="99">
        <v>140</v>
      </c>
      <c r="H6" s="99">
        <v>183</v>
      </c>
      <c r="I6" s="99">
        <v>225</v>
      </c>
      <c r="J6" s="99">
        <v>265</v>
      </c>
    </row>
    <row r="7" spans="1:12" s="93" customFormat="1" ht="36" x14ac:dyDescent="0.3">
      <c r="A7" s="94" t="s">
        <v>7</v>
      </c>
      <c r="B7" s="98" t="s">
        <v>318</v>
      </c>
      <c r="C7" s="99">
        <v>0</v>
      </c>
      <c r="D7" s="100" t="s">
        <v>121</v>
      </c>
      <c r="E7" s="99">
        <v>2</v>
      </c>
      <c r="F7" s="99">
        <v>5</v>
      </c>
      <c r="G7" s="99">
        <v>10</v>
      </c>
      <c r="H7" s="99">
        <v>15</v>
      </c>
      <c r="I7" s="99">
        <v>20</v>
      </c>
      <c r="J7" s="99">
        <v>30</v>
      </c>
    </row>
    <row r="8" spans="1:12" s="93" customFormat="1" ht="90" x14ac:dyDescent="0.3">
      <c r="A8" s="94" t="s">
        <v>8</v>
      </c>
      <c r="B8" s="98" t="s">
        <v>319</v>
      </c>
      <c r="C8" s="99">
        <v>3</v>
      </c>
      <c r="D8" s="100" t="s">
        <v>116</v>
      </c>
      <c r="E8" s="99">
        <v>5</v>
      </c>
      <c r="F8" s="99">
        <v>12</v>
      </c>
      <c r="G8" s="99">
        <v>15</v>
      </c>
      <c r="H8" s="99">
        <v>20</v>
      </c>
      <c r="I8" s="99">
        <v>25</v>
      </c>
      <c r="J8" s="99">
        <v>30</v>
      </c>
    </row>
    <row r="9" spans="1:12" ht="18" customHeight="1" x14ac:dyDescent="0.3">
      <c r="A9" s="168" t="s">
        <v>122</v>
      </c>
      <c r="B9" s="169"/>
      <c r="C9" s="169"/>
      <c r="D9" s="169"/>
      <c r="E9" s="169"/>
      <c r="F9" s="169"/>
      <c r="G9" s="169"/>
      <c r="H9" s="169"/>
      <c r="I9" s="169"/>
      <c r="J9" s="215"/>
    </row>
    <row r="10" spans="1:12" ht="36" x14ac:dyDescent="0.3">
      <c r="A10" s="1" t="s">
        <v>9</v>
      </c>
      <c r="B10" s="2" t="s">
        <v>123</v>
      </c>
      <c r="C10" s="39">
        <v>0</v>
      </c>
      <c r="D10" s="40" t="s">
        <v>114</v>
      </c>
      <c r="E10" s="33">
        <v>1.51</v>
      </c>
      <c r="F10" s="33">
        <v>10.76</v>
      </c>
      <c r="G10" s="33">
        <v>10.76</v>
      </c>
      <c r="H10" s="33">
        <v>13.97</v>
      </c>
      <c r="I10" s="33">
        <v>32.82</v>
      </c>
      <c r="J10" s="33">
        <v>32.82</v>
      </c>
    </row>
    <row r="11" spans="1:12" ht="36" x14ac:dyDescent="0.3">
      <c r="A11" s="1" t="s">
        <v>13</v>
      </c>
      <c r="B11" s="5" t="s">
        <v>124</v>
      </c>
      <c r="C11" s="39">
        <v>0</v>
      </c>
      <c r="D11" s="40" t="s">
        <v>114</v>
      </c>
      <c r="E11" s="33">
        <v>0.39</v>
      </c>
      <c r="F11" s="33">
        <v>0.59</v>
      </c>
      <c r="G11" s="33">
        <v>0.59</v>
      </c>
      <c r="H11" s="33">
        <v>0.78</v>
      </c>
      <c r="I11" s="33">
        <v>1.84</v>
      </c>
      <c r="J11" s="33">
        <v>1.83</v>
      </c>
    </row>
    <row r="12" spans="1:12" s="34" customFormat="1" ht="18" x14ac:dyDescent="0.3">
      <c r="A12" s="81"/>
      <c r="B12" s="53"/>
      <c r="C12" s="82"/>
      <c r="D12" s="83"/>
      <c r="E12" s="84"/>
      <c r="F12" s="84"/>
      <c r="G12" s="84"/>
      <c r="H12" s="84"/>
      <c r="I12" s="84"/>
      <c r="J12" s="84"/>
    </row>
    <row r="13" spans="1:12" ht="17.399999999999999" x14ac:dyDescent="0.3">
      <c r="A13" s="176" t="s">
        <v>55</v>
      </c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</row>
    <row r="14" spans="1:12" ht="18" customHeight="1" x14ac:dyDescent="0.3">
      <c r="A14" s="172" t="s">
        <v>253</v>
      </c>
      <c r="B14" s="173" t="s">
        <v>73</v>
      </c>
      <c r="C14" s="174" t="s">
        <v>52</v>
      </c>
      <c r="D14" s="173" t="s">
        <v>51</v>
      </c>
      <c r="E14" s="174" t="s">
        <v>69</v>
      </c>
      <c r="F14" s="231" t="s">
        <v>54</v>
      </c>
      <c r="G14" s="232"/>
      <c r="H14" s="232"/>
      <c r="I14" s="232"/>
      <c r="J14" s="232"/>
      <c r="K14" s="232"/>
      <c r="L14" s="233"/>
    </row>
    <row r="15" spans="1:12" ht="19.5" customHeight="1" x14ac:dyDescent="0.3">
      <c r="A15" s="236"/>
      <c r="B15" s="235"/>
      <c r="C15" s="234"/>
      <c r="D15" s="235"/>
      <c r="E15" s="234"/>
      <c r="F15" s="96" t="s">
        <v>60</v>
      </c>
      <c r="G15" s="49" t="s">
        <v>61</v>
      </c>
      <c r="H15" s="48" t="s">
        <v>62</v>
      </c>
      <c r="I15" s="48" t="s">
        <v>63</v>
      </c>
      <c r="J15" s="48" t="s">
        <v>64</v>
      </c>
      <c r="K15" s="48" t="s">
        <v>65</v>
      </c>
      <c r="L15" s="48" t="s">
        <v>53</v>
      </c>
    </row>
    <row r="16" spans="1:12" s="93" customFormat="1" ht="21.6" customHeight="1" x14ac:dyDescent="0.3">
      <c r="A16" s="237" t="s">
        <v>338</v>
      </c>
      <c r="B16" s="238"/>
      <c r="C16" s="238"/>
      <c r="D16" s="238"/>
      <c r="E16" s="239"/>
      <c r="F16" s="103">
        <f>F17+F21+F25+F29+F33+F37+F41+F45+F49</f>
        <v>11.35</v>
      </c>
      <c r="G16" s="107">
        <f t="shared" ref="G16:L16" si="0">G17+G21+G25+G29+G33+G37+G41+G45+G49</f>
        <v>474.19</v>
      </c>
      <c r="H16" s="107">
        <f t="shared" si="0"/>
        <v>442.43</v>
      </c>
      <c r="I16" s="107">
        <f t="shared" si="0"/>
        <v>51.910000000000004</v>
      </c>
      <c r="J16" s="107">
        <f t="shared" si="0"/>
        <v>51.910000000000004</v>
      </c>
      <c r="K16" s="107">
        <f t="shared" si="0"/>
        <v>51.910000000000004</v>
      </c>
      <c r="L16" s="107">
        <f t="shared" si="0"/>
        <v>1083.7</v>
      </c>
    </row>
    <row r="17" spans="1:12" s="93" customFormat="1" ht="19.2" customHeight="1" x14ac:dyDescent="0.3">
      <c r="A17" s="202" t="s">
        <v>10</v>
      </c>
      <c r="B17" s="201" t="s">
        <v>328</v>
      </c>
      <c r="C17" s="196" t="s">
        <v>193</v>
      </c>
      <c r="D17" s="196" t="s">
        <v>316</v>
      </c>
      <c r="E17" s="97" t="s">
        <v>53</v>
      </c>
      <c r="F17" s="102">
        <v>0</v>
      </c>
      <c r="G17" s="102">
        <f>SUM(G18:G20)</f>
        <v>5.74</v>
      </c>
      <c r="H17" s="102">
        <f>SUM(H18:H20)</f>
        <v>5.74</v>
      </c>
      <c r="I17" s="102">
        <f>SUM(I18:I20)</f>
        <v>5.74</v>
      </c>
      <c r="J17" s="102">
        <f>SUM(J18:J20)</f>
        <v>5.74</v>
      </c>
      <c r="K17" s="102">
        <f>SUM(K18:K20)</f>
        <v>5.74</v>
      </c>
      <c r="L17" s="104">
        <f t="shared" ref="L17:L28" si="1">SUM(F17:K17)</f>
        <v>28.700000000000003</v>
      </c>
    </row>
    <row r="18" spans="1:12" s="93" customFormat="1" ht="34.950000000000003" customHeight="1" x14ac:dyDescent="0.3">
      <c r="A18" s="202"/>
      <c r="B18" s="201"/>
      <c r="C18" s="197"/>
      <c r="D18" s="197"/>
      <c r="E18" s="97" t="s">
        <v>70</v>
      </c>
      <c r="F18" s="102">
        <v>0</v>
      </c>
      <c r="G18" s="102">
        <v>4.57</v>
      </c>
      <c r="H18" s="102">
        <v>4.57</v>
      </c>
      <c r="I18" s="102">
        <v>4.57</v>
      </c>
      <c r="J18" s="102">
        <v>4.57</v>
      </c>
      <c r="K18" s="102">
        <v>4.57</v>
      </c>
      <c r="L18" s="104">
        <f t="shared" si="1"/>
        <v>22.85</v>
      </c>
    </row>
    <row r="19" spans="1:12" s="93" customFormat="1" ht="18.600000000000001" customHeight="1" x14ac:dyDescent="0.3">
      <c r="A19" s="202"/>
      <c r="B19" s="201"/>
      <c r="C19" s="197"/>
      <c r="D19" s="197"/>
      <c r="E19" s="97" t="s">
        <v>71</v>
      </c>
      <c r="F19" s="102">
        <v>0</v>
      </c>
      <c r="G19" s="102">
        <v>0.94</v>
      </c>
      <c r="H19" s="102">
        <v>0.94</v>
      </c>
      <c r="I19" s="102">
        <v>0.94</v>
      </c>
      <c r="J19" s="102">
        <v>0.94</v>
      </c>
      <c r="K19" s="102">
        <v>0.94</v>
      </c>
      <c r="L19" s="104">
        <f t="shared" si="1"/>
        <v>4.6999999999999993</v>
      </c>
    </row>
    <row r="20" spans="1:12" s="93" customFormat="1" ht="51" customHeight="1" x14ac:dyDescent="0.3">
      <c r="A20" s="202"/>
      <c r="B20" s="201"/>
      <c r="C20" s="205"/>
      <c r="D20" s="205"/>
      <c r="E20" s="97" t="s">
        <v>72</v>
      </c>
      <c r="F20" s="102">
        <v>0</v>
      </c>
      <c r="G20" s="102">
        <v>0.23</v>
      </c>
      <c r="H20" s="102">
        <v>0.23</v>
      </c>
      <c r="I20" s="102">
        <v>0.23</v>
      </c>
      <c r="J20" s="102">
        <v>0.23</v>
      </c>
      <c r="K20" s="102">
        <v>0.23</v>
      </c>
      <c r="L20" s="104">
        <f t="shared" si="1"/>
        <v>1.1500000000000001</v>
      </c>
    </row>
    <row r="21" spans="1:12" s="93" customFormat="1" ht="22.2" customHeight="1" x14ac:dyDescent="0.3">
      <c r="A21" s="198" t="s">
        <v>11</v>
      </c>
      <c r="B21" s="201" t="s">
        <v>329</v>
      </c>
      <c r="C21" s="196" t="s">
        <v>193</v>
      </c>
      <c r="D21" s="196" t="s">
        <v>316</v>
      </c>
      <c r="E21" s="97" t="s">
        <v>53</v>
      </c>
      <c r="F21" s="102">
        <f t="shared" ref="F21:K21" si="2">SUM(F22:F24)</f>
        <v>9.69</v>
      </c>
      <c r="G21" s="102">
        <f t="shared" si="2"/>
        <v>2.2199999999999998</v>
      </c>
      <c r="H21" s="102">
        <f t="shared" si="2"/>
        <v>2.2199999999999998</v>
      </c>
      <c r="I21" s="102">
        <f t="shared" si="2"/>
        <v>2.2199999999999998</v>
      </c>
      <c r="J21" s="102">
        <f t="shared" si="2"/>
        <v>2.2199999999999998</v>
      </c>
      <c r="K21" s="102">
        <f t="shared" si="2"/>
        <v>2.2199999999999998</v>
      </c>
      <c r="L21" s="104">
        <f t="shared" si="1"/>
        <v>20.789999999999996</v>
      </c>
    </row>
    <row r="22" spans="1:12" s="93" customFormat="1" ht="40.950000000000003" customHeight="1" x14ac:dyDescent="0.3">
      <c r="A22" s="199"/>
      <c r="B22" s="201"/>
      <c r="C22" s="197"/>
      <c r="D22" s="197"/>
      <c r="E22" s="97" t="s">
        <v>70</v>
      </c>
      <c r="F22" s="102">
        <v>9.4499999999999993</v>
      </c>
      <c r="G22" s="102">
        <v>1.77</v>
      </c>
      <c r="H22" s="102">
        <v>1.77</v>
      </c>
      <c r="I22" s="102">
        <v>1.77</v>
      </c>
      <c r="J22" s="102">
        <v>1.77</v>
      </c>
      <c r="K22" s="102">
        <v>1.77</v>
      </c>
      <c r="L22" s="104">
        <f t="shared" si="1"/>
        <v>18.299999999999997</v>
      </c>
    </row>
    <row r="23" spans="1:12" s="93" customFormat="1" ht="19.95" customHeight="1" x14ac:dyDescent="0.3">
      <c r="A23" s="199"/>
      <c r="B23" s="201"/>
      <c r="C23" s="197"/>
      <c r="D23" s="197"/>
      <c r="E23" s="97" t="s">
        <v>71</v>
      </c>
      <c r="F23" s="102">
        <v>0.19</v>
      </c>
      <c r="G23" s="102">
        <v>0.36</v>
      </c>
      <c r="H23" s="102">
        <v>0.36</v>
      </c>
      <c r="I23" s="102">
        <v>0.36</v>
      </c>
      <c r="J23" s="102">
        <v>0.36</v>
      </c>
      <c r="K23" s="102">
        <v>0.36</v>
      </c>
      <c r="L23" s="104">
        <f t="shared" si="1"/>
        <v>1.9899999999999998</v>
      </c>
    </row>
    <row r="24" spans="1:12" s="93" customFormat="1" ht="49.95" customHeight="1" x14ac:dyDescent="0.3">
      <c r="A24" s="200"/>
      <c r="B24" s="201"/>
      <c r="C24" s="205"/>
      <c r="D24" s="205"/>
      <c r="E24" s="97" t="s">
        <v>72</v>
      </c>
      <c r="F24" s="102">
        <v>0.05</v>
      </c>
      <c r="G24" s="102">
        <v>0.09</v>
      </c>
      <c r="H24" s="102">
        <v>0.09</v>
      </c>
      <c r="I24" s="102">
        <v>0.09</v>
      </c>
      <c r="J24" s="102">
        <v>0.09</v>
      </c>
      <c r="K24" s="102">
        <v>0.09</v>
      </c>
      <c r="L24" s="104">
        <f t="shared" si="1"/>
        <v>0.5</v>
      </c>
    </row>
    <row r="25" spans="1:12" s="93" customFormat="1" ht="21" customHeight="1" x14ac:dyDescent="0.3">
      <c r="A25" s="202" t="s">
        <v>232</v>
      </c>
      <c r="B25" s="203" t="s">
        <v>330</v>
      </c>
      <c r="C25" s="196" t="s">
        <v>193</v>
      </c>
      <c r="D25" s="196" t="s">
        <v>316</v>
      </c>
      <c r="E25" s="97" t="s">
        <v>53</v>
      </c>
      <c r="F25" s="102">
        <f t="shared" ref="F25:K25" si="3">SUM(F26:F28)</f>
        <v>1.6600000000000001</v>
      </c>
      <c r="G25" s="102">
        <f t="shared" si="3"/>
        <v>1.1400000000000001</v>
      </c>
      <c r="H25" s="102">
        <f t="shared" si="3"/>
        <v>1.1400000000000001</v>
      </c>
      <c r="I25" s="102">
        <f t="shared" si="3"/>
        <v>1.1400000000000001</v>
      </c>
      <c r="J25" s="102">
        <f t="shared" si="3"/>
        <v>1.1400000000000001</v>
      </c>
      <c r="K25" s="102">
        <f t="shared" si="3"/>
        <v>1.1400000000000001</v>
      </c>
      <c r="L25" s="104">
        <f t="shared" si="1"/>
        <v>7.3600000000000012</v>
      </c>
    </row>
    <row r="26" spans="1:12" s="93" customFormat="1" ht="36.6" customHeight="1" x14ac:dyDescent="0.3">
      <c r="A26" s="202"/>
      <c r="B26" s="204"/>
      <c r="C26" s="197"/>
      <c r="D26" s="197"/>
      <c r="E26" s="97" t="s">
        <v>70</v>
      </c>
      <c r="F26" s="102">
        <v>1.62</v>
      </c>
      <c r="G26" s="102">
        <v>0.91</v>
      </c>
      <c r="H26" s="102">
        <v>0.91</v>
      </c>
      <c r="I26" s="102">
        <v>0.91</v>
      </c>
      <c r="J26" s="102">
        <v>0.91</v>
      </c>
      <c r="K26" s="102">
        <v>0.91</v>
      </c>
      <c r="L26" s="104">
        <f t="shared" si="1"/>
        <v>6.1700000000000008</v>
      </c>
    </row>
    <row r="27" spans="1:12" s="93" customFormat="1" ht="24.6" customHeight="1" x14ac:dyDescent="0.3">
      <c r="A27" s="202"/>
      <c r="B27" s="204"/>
      <c r="C27" s="197"/>
      <c r="D27" s="197"/>
      <c r="E27" s="97" t="s">
        <v>71</v>
      </c>
      <c r="F27" s="102">
        <v>0.03</v>
      </c>
      <c r="G27" s="102">
        <v>0.18</v>
      </c>
      <c r="H27" s="102">
        <v>0.18</v>
      </c>
      <c r="I27" s="102">
        <v>0.18</v>
      </c>
      <c r="J27" s="102">
        <v>0.18</v>
      </c>
      <c r="K27" s="102">
        <v>0.18</v>
      </c>
      <c r="L27" s="104">
        <f t="shared" si="1"/>
        <v>0.92999999999999994</v>
      </c>
    </row>
    <row r="28" spans="1:12" s="93" customFormat="1" ht="45" customHeight="1" x14ac:dyDescent="0.3">
      <c r="A28" s="202"/>
      <c r="B28" s="204"/>
      <c r="C28" s="197"/>
      <c r="D28" s="197"/>
      <c r="E28" s="97" t="s">
        <v>72</v>
      </c>
      <c r="F28" s="102">
        <v>0.01</v>
      </c>
      <c r="G28" s="102">
        <v>0.05</v>
      </c>
      <c r="H28" s="102">
        <v>0.05</v>
      </c>
      <c r="I28" s="102">
        <v>0.05</v>
      </c>
      <c r="J28" s="102">
        <v>0.05</v>
      </c>
      <c r="K28" s="102">
        <v>0.05</v>
      </c>
      <c r="L28" s="102">
        <f t="shared" si="1"/>
        <v>0.26</v>
      </c>
    </row>
    <row r="29" spans="1:12" s="93" customFormat="1" ht="18" x14ac:dyDescent="0.3">
      <c r="A29" s="202" t="s">
        <v>233</v>
      </c>
      <c r="B29" s="186" t="s">
        <v>331</v>
      </c>
      <c r="C29" s="184" t="s">
        <v>193</v>
      </c>
      <c r="D29" s="184" t="s">
        <v>316</v>
      </c>
      <c r="E29" s="97" t="s">
        <v>53</v>
      </c>
      <c r="F29" s="105">
        <v>0</v>
      </c>
      <c r="G29" s="105">
        <f>SUM(G30:G32)</f>
        <v>138.22999999999999</v>
      </c>
      <c r="H29" s="105">
        <f t="shared" ref="H29:K29" si="4">SUM(H30:H32)</f>
        <v>131.77000000000001</v>
      </c>
      <c r="I29" s="105">
        <f t="shared" si="4"/>
        <v>0</v>
      </c>
      <c r="J29" s="105">
        <f t="shared" si="4"/>
        <v>0</v>
      </c>
      <c r="K29" s="105">
        <f t="shared" si="4"/>
        <v>0</v>
      </c>
      <c r="L29" s="105">
        <f>SUM(G29:K29)</f>
        <v>270</v>
      </c>
    </row>
    <row r="30" spans="1:12" s="93" customFormat="1" ht="36" x14ac:dyDescent="0.3">
      <c r="A30" s="202"/>
      <c r="B30" s="186"/>
      <c r="C30" s="184"/>
      <c r="D30" s="184"/>
      <c r="E30" s="97" t="s">
        <v>70</v>
      </c>
      <c r="F30" s="105">
        <v>0</v>
      </c>
      <c r="G30" s="105">
        <v>0</v>
      </c>
      <c r="H30" s="105">
        <v>0</v>
      </c>
      <c r="I30" s="105">
        <v>0</v>
      </c>
      <c r="J30" s="105">
        <v>0</v>
      </c>
      <c r="K30" s="105">
        <v>0</v>
      </c>
      <c r="L30" s="105">
        <f t="shared" ref="L30:L40" si="5">SUM(G30:K30)</f>
        <v>0</v>
      </c>
    </row>
    <row r="31" spans="1:12" s="93" customFormat="1" ht="18" x14ac:dyDescent="0.3">
      <c r="A31" s="202"/>
      <c r="B31" s="186"/>
      <c r="C31" s="184"/>
      <c r="D31" s="184"/>
      <c r="E31" s="97" t="s">
        <v>71</v>
      </c>
      <c r="F31" s="105">
        <v>0</v>
      </c>
      <c r="G31" s="105">
        <f>6.51+127.56</f>
        <v>134.07</v>
      </c>
      <c r="H31" s="105">
        <f>127.56+0.26</f>
        <v>127.82000000000001</v>
      </c>
      <c r="I31" s="105">
        <v>0</v>
      </c>
      <c r="J31" s="105">
        <v>0</v>
      </c>
      <c r="K31" s="105">
        <v>0</v>
      </c>
      <c r="L31" s="105">
        <f t="shared" si="5"/>
        <v>261.89</v>
      </c>
    </row>
    <row r="32" spans="1:12" s="93" customFormat="1" ht="54" x14ac:dyDescent="0.3">
      <c r="A32" s="202"/>
      <c r="B32" s="186"/>
      <c r="C32" s="184"/>
      <c r="D32" s="184"/>
      <c r="E32" s="97" t="s">
        <v>72</v>
      </c>
      <c r="F32" s="105">
        <v>0</v>
      </c>
      <c r="G32" s="105">
        <f>0.21+3.95</f>
        <v>4.16</v>
      </c>
      <c r="H32" s="105">
        <v>3.95</v>
      </c>
      <c r="I32" s="105">
        <v>0</v>
      </c>
      <c r="J32" s="105">
        <v>0</v>
      </c>
      <c r="K32" s="105">
        <v>0</v>
      </c>
      <c r="L32" s="105">
        <f t="shared" si="5"/>
        <v>8.11</v>
      </c>
    </row>
    <row r="33" spans="1:12" s="93" customFormat="1" ht="18" x14ac:dyDescent="0.3">
      <c r="A33" s="202" t="s">
        <v>234</v>
      </c>
      <c r="B33" s="186" t="s">
        <v>332</v>
      </c>
      <c r="C33" s="184" t="s">
        <v>193</v>
      </c>
      <c r="D33" s="184" t="s">
        <v>316</v>
      </c>
      <c r="E33" s="97" t="s">
        <v>53</v>
      </c>
      <c r="F33" s="105">
        <v>0</v>
      </c>
      <c r="G33" s="105">
        <f>SUM(G34:G36)</f>
        <v>105.50000000000001</v>
      </c>
      <c r="H33" s="105">
        <f t="shared" ref="H33:K33" si="6">SUM(H34:H36)</f>
        <v>99</v>
      </c>
      <c r="I33" s="105">
        <f t="shared" si="6"/>
        <v>0</v>
      </c>
      <c r="J33" s="105">
        <f t="shared" si="6"/>
        <v>0</v>
      </c>
      <c r="K33" s="105">
        <f t="shared" si="6"/>
        <v>0</v>
      </c>
      <c r="L33" s="105">
        <f t="shared" si="5"/>
        <v>204.5</v>
      </c>
    </row>
    <row r="34" spans="1:12" s="93" customFormat="1" ht="36" x14ac:dyDescent="0.3">
      <c r="A34" s="202"/>
      <c r="B34" s="186"/>
      <c r="C34" s="184"/>
      <c r="D34" s="184"/>
      <c r="E34" s="97" t="s">
        <v>70</v>
      </c>
      <c r="F34" s="105">
        <v>0</v>
      </c>
      <c r="G34" s="105">
        <v>0</v>
      </c>
      <c r="H34" s="105">
        <v>0</v>
      </c>
      <c r="I34" s="105">
        <v>0</v>
      </c>
      <c r="J34" s="105">
        <v>0</v>
      </c>
      <c r="K34" s="105">
        <v>0</v>
      </c>
      <c r="L34" s="105">
        <f t="shared" si="5"/>
        <v>0</v>
      </c>
    </row>
    <row r="35" spans="1:12" s="93" customFormat="1" ht="18" x14ac:dyDescent="0.3">
      <c r="A35" s="202"/>
      <c r="B35" s="186"/>
      <c r="C35" s="184"/>
      <c r="D35" s="184"/>
      <c r="E35" s="97" t="s">
        <v>71</v>
      </c>
      <c r="F35" s="105">
        <v>0</v>
      </c>
      <c r="G35" s="105">
        <f>6.305+96.03</f>
        <v>102.33500000000001</v>
      </c>
      <c r="H35" s="105">
        <v>96.03</v>
      </c>
      <c r="I35" s="105">
        <v>0</v>
      </c>
      <c r="J35" s="105">
        <v>0</v>
      </c>
      <c r="K35" s="105">
        <v>0</v>
      </c>
      <c r="L35" s="105">
        <f t="shared" si="5"/>
        <v>198.36500000000001</v>
      </c>
    </row>
    <row r="36" spans="1:12" s="93" customFormat="1" ht="54" x14ac:dyDescent="0.3">
      <c r="A36" s="202"/>
      <c r="B36" s="186"/>
      <c r="C36" s="184"/>
      <c r="D36" s="184"/>
      <c r="E36" s="97" t="s">
        <v>72</v>
      </c>
      <c r="F36" s="105">
        <v>0</v>
      </c>
      <c r="G36" s="105">
        <f>0.195+2.97</f>
        <v>3.165</v>
      </c>
      <c r="H36" s="105">
        <v>2.97</v>
      </c>
      <c r="I36" s="105">
        <v>0</v>
      </c>
      <c r="J36" s="105">
        <v>0</v>
      </c>
      <c r="K36" s="105">
        <v>0</v>
      </c>
      <c r="L36" s="105">
        <f t="shared" si="5"/>
        <v>6.1349999999999998</v>
      </c>
    </row>
    <row r="37" spans="1:12" s="93" customFormat="1" ht="18" x14ac:dyDescent="0.3">
      <c r="A37" s="202" t="s">
        <v>235</v>
      </c>
      <c r="B37" s="186" t="s">
        <v>333</v>
      </c>
      <c r="C37" s="184" t="s">
        <v>193</v>
      </c>
      <c r="D37" s="184" t="s">
        <v>316</v>
      </c>
      <c r="E37" s="97" t="s">
        <v>53</v>
      </c>
      <c r="F37" s="105">
        <v>0</v>
      </c>
      <c r="G37" s="105">
        <f>SUM(G38:G40)</f>
        <v>157.80000000000001</v>
      </c>
      <c r="H37" s="105">
        <f t="shared" ref="H37:K37" si="7">SUM(H38:H40)</f>
        <v>151</v>
      </c>
      <c r="I37" s="105">
        <f t="shared" si="7"/>
        <v>0</v>
      </c>
      <c r="J37" s="105">
        <f t="shared" si="7"/>
        <v>0</v>
      </c>
      <c r="K37" s="105">
        <f t="shared" si="7"/>
        <v>0</v>
      </c>
      <c r="L37" s="105">
        <f t="shared" si="5"/>
        <v>308.8</v>
      </c>
    </row>
    <row r="38" spans="1:12" s="93" customFormat="1" ht="36" x14ac:dyDescent="0.3">
      <c r="A38" s="202"/>
      <c r="B38" s="186"/>
      <c r="C38" s="184"/>
      <c r="D38" s="184"/>
      <c r="E38" s="97" t="s">
        <v>70</v>
      </c>
      <c r="F38" s="105">
        <v>0</v>
      </c>
      <c r="G38" s="105">
        <v>0</v>
      </c>
      <c r="H38" s="105">
        <v>0</v>
      </c>
      <c r="I38" s="105">
        <v>0</v>
      </c>
      <c r="J38" s="105">
        <v>0</v>
      </c>
      <c r="K38" s="105">
        <v>0</v>
      </c>
      <c r="L38" s="105">
        <f t="shared" si="5"/>
        <v>0</v>
      </c>
    </row>
    <row r="39" spans="1:12" s="93" customFormat="1" ht="18" x14ac:dyDescent="0.3">
      <c r="A39" s="202"/>
      <c r="B39" s="186"/>
      <c r="C39" s="184"/>
      <c r="D39" s="184"/>
      <c r="E39" s="97" t="s">
        <v>71</v>
      </c>
      <c r="F39" s="105">
        <v>0</v>
      </c>
      <c r="G39" s="105">
        <f>6.596+146.47</f>
        <v>153.066</v>
      </c>
      <c r="H39" s="105">
        <v>146.47</v>
      </c>
      <c r="I39" s="105">
        <v>0</v>
      </c>
      <c r="J39" s="105">
        <v>0</v>
      </c>
      <c r="K39" s="105">
        <v>0</v>
      </c>
      <c r="L39" s="105">
        <f t="shared" si="5"/>
        <v>299.536</v>
      </c>
    </row>
    <row r="40" spans="1:12" s="93" customFormat="1" ht="54" x14ac:dyDescent="0.3">
      <c r="A40" s="202"/>
      <c r="B40" s="186"/>
      <c r="C40" s="184"/>
      <c r="D40" s="184"/>
      <c r="E40" s="97" t="s">
        <v>72</v>
      </c>
      <c r="F40" s="105">
        <v>0</v>
      </c>
      <c r="G40" s="105">
        <f>0.204+4.53</f>
        <v>4.734</v>
      </c>
      <c r="H40" s="105">
        <v>4.53</v>
      </c>
      <c r="I40" s="105">
        <v>0</v>
      </c>
      <c r="J40" s="105">
        <v>0</v>
      </c>
      <c r="K40" s="105">
        <v>0</v>
      </c>
      <c r="L40" s="105">
        <f t="shared" si="5"/>
        <v>9.2639999999999993</v>
      </c>
    </row>
    <row r="41" spans="1:12" s="93" customFormat="1" ht="18" x14ac:dyDescent="0.3">
      <c r="A41" s="202" t="s">
        <v>236</v>
      </c>
      <c r="B41" s="186" t="s">
        <v>334</v>
      </c>
      <c r="C41" s="184" t="s">
        <v>193</v>
      </c>
      <c r="D41" s="184" t="s">
        <v>316</v>
      </c>
      <c r="E41" s="97" t="s">
        <v>53</v>
      </c>
      <c r="F41" s="105">
        <v>0</v>
      </c>
      <c r="G41" s="105">
        <f>SUM(G42:G44)</f>
        <v>12</v>
      </c>
      <c r="H41" s="105">
        <f t="shared" ref="H41:K41" si="8">SUM(H42:H44)</f>
        <v>0</v>
      </c>
      <c r="I41" s="105">
        <f t="shared" si="8"/>
        <v>0</v>
      </c>
      <c r="J41" s="105">
        <f t="shared" si="8"/>
        <v>0</v>
      </c>
      <c r="K41" s="105">
        <f t="shared" si="8"/>
        <v>0</v>
      </c>
      <c r="L41" s="105">
        <f t="shared" ref="L41:L44" si="9">SUM(G41:K41)</f>
        <v>12</v>
      </c>
    </row>
    <row r="42" spans="1:12" s="93" customFormat="1" ht="36" x14ac:dyDescent="0.3">
      <c r="A42" s="202"/>
      <c r="B42" s="186"/>
      <c r="C42" s="184"/>
      <c r="D42" s="184"/>
      <c r="E42" s="97" t="s">
        <v>70</v>
      </c>
      <c r="F42" s="105">
        <v>0</v>
      </c>
      <c r="G42" s="105">
        <v>0</v>
      </c>
      <c r="H42" s="105">
        <v>0</v>
      </c>
      <c r="I42" s="105">
        <v>0</v>
      </c>
      <c r="J42" s="105">
        <v>0</v>
      </c>
      <c r="K42" s="105">
        <v>0</v>
      </c>
      <c r="L42" s="105">
        <f t="shared" si="9"/>
        <v>0</v>
      </c>
    </row>
    <row r="43" spans="1:12" s="93" customFormat="1" ht="18" x14ac:dyDescent="0.3">
      <c r="A43" s="202"/>
      <c r="B43" s="186"/>
      <c r="C43" s="184"/>
      <c r="D43" s="184"/>
      <c r="E43" s="97" t="s">
        <v>71</v>
      </c>
      <c r="F43" s="105">
        <v>0</v>
      </c>
      <c r="G43" s="105">
        <v>12</v>
      </c>
      <c r="H43" s="105">
        <v>0</v>
      </c>
      <c r="I43" s="105">
        <v>0</v>
      </c>
      <c r="J43" s="105">
        <v>0</v>
      </c>
      <c r="K43" s="105">
        <v>0</v>
      </c>
      <c r="L43" s="105">
        <f t="shared" si="9"/>
        <v>12</v>
      </c>
    </row>
    <row r="44" spans="1:12" s="93" customFormat="1" ht="54" x14ac:dyDescent="0.3">
      <c r="A44" s="198"/>
      <c r="B44" s="219"/>
      <c r="C44" s="196"/>
      <c r="D44" s="196"/>
      <c r="E44" s="101" t="s">
        <v>72</v>
      </c>
      <c r="F44" s="106">
        <v>0</v>
      </c>
      <c r="G44" s="106">
        <v>0</v>
      </c>
      <c r="H44" s="106">
        <v>0</v>
      </c>
      <c r="I44" s="106">
        <v>0</v>
      </c>
      <c r="J44" s="106">
        <v>0</v>
      </c>
      <c r="K44" s="106">
        <v>0</v>
      </c>
      <c r="L44" s="105">
        <f t="shared" si="9"/>
        <v>0</v>
      </c>
    </row>
    <row r="45" spans="1:12" s="93" customFormat="1" ht="18" x14ac:dyDescent="0.3">
      <c r="A45" s="202" t="s">
        <v>237</v>
      </c>
      <c r="B45" s="186" t="s">
        <v>344</v>
      </c>
      <c r="C45" s="184" t="s">
        <v>193</v>
      </c>
      <c r="D45" s="184" t="s">
        <v>316</v>
      </c>
      <c r="E45" s="140" t="s">
        <v>53</v>
      </c>
      <c r="F45" s="139">
        <f>SUM(F46:F48)</f>
        <v>0</v>
      </c>
      <c r="G45" s="139">
        <f t="shared" ref="G45:K45" si="10">SUM(G46:G48)</f>
        <v>42.81</v>
      </c>
      <c r="H45" s="139">
        <f t="shared" si="10"/>
        <v>42.81</v>
      </c>
      <c r="I45" s="139">
        <f t="shared" si="10"/>
        <v>42.81</v>
      </c>
      <c r="J45" s="139">
        <f t="shared" si="10"/>
        <v>42.81</v>
      </c>
      <c r="K45" s="139">
        <f t="shared" si="10"/>
        <v>42.81</v>
      </c>
      <c r="L45" s="141">
        <f>SUM(F45:K45)</f>
        <v>214.05</v>
      </c>
    </row>
    <row r="46" spans="1:12" s="93" customFormat="1" ht="36" x14ac:dyDescent="0.3">
      <c r="A46" s="202"/>
      <c r="B46" s="186"/>
      <c r="C46" s="184"/>
      <c r="D46" s="184"/>
      <c r="E46" s="140" t="s">
        <v>70</v>
      </c>
      <c r="F46" s="139">
        <v>0</v>
      </c>
      <c r="G46" s="139">
        <v>0</v>
      </c>
      <c r="H46" s="139">
        <v>0</v>
      </c>
      <c r="I46" s="139">
        <v>0</v>
      </c>
      <c r="J46" s="139">
        <v>0</v>
      </c>
      <c r="K46" s="139">
        <v>0</v>
      </c>
      <c r="L46" s="141">
        <f t="shared" ref="L46:L48" si="11">SUM(F46:K46)</f>
        <v>0</v>
      </c>
    </row>
    <row r="47" spans="1:12" s="93" customFormat="1" ht="18" x14ac:dyDescent="0.3">
      <c r="A47" s="202"/>
      <c r="B47" s="186"/>
      <c r="C47" s="184"/>
      <c r="D47" s="184"/>
      <c r="E47" s="140" t="s">
        <v>71</v>
      </c>
      <c r="F47" s="139">
        <v>0</v>
      </c>
      <c r="G47" s="139">
        <v>41.53</v>
      </c>
      <c r="H47" s="139">
        <v>41.53</v>
      </c>
      <c r="I47" s="139">
        <v>41.53</v>
      </c>
      <c r="J47" s="139">
        <v>41.53</v>
      </c>
      <c r="K47" s="139">
        <v>41.53</v>
      </c>
      <c r="L47" s="141">
        <f t="shared" si="11"/>
        <v>207.65</v>
      </c>
    </row>
    <row r="48" spans="1:12" s="93" customFormat="1" ht="54" x14ac:dyDescent="0.3">
      <c r="A48" s="202"/>
      <c r="B48" s="186"/>
      <c r="C48" s="184"/>
      <c r="D48" s="184"/>
      <c r="E48" s="140" t="s">
        <v>72</v>
      </c>
      <c r="F48" s="139">
        <v>0</v>
      </c>
      <c r="G48" s="139">
        <v>1.28</v>
      </c>
      <c r="H48" s="139">
        <v>1.28</v>
      </c>
      <c r="I48" s="139">
        <v>1.28</v>
      </c>
      <c r="J48" s="139">
        <v>1.28</v>
      </c>
      <c r="K48" s="139">
        <v>1.28</v>
      </c>
      <c r="L48" s="141">
        <f t="shared" si="11"/>
        <v>6.4</v>
      </c>
    </row>
    <row r="49" spans="1:12" s="93" customFormat="1" ht="18" x14ac:dyDescent="0.3">
      <c r="A49" s="202" t="s">
        <v>238</v>
      </c>
      <c r="B49" s="186" t="s">
        <v>345</v>
      </c>
      <c r="C49" s="184" t="s">
        <v>193</v>
      </c>
      <c r="D49" s="184" t="s">
        <v>316</v>
      </c>
      <c r="E49" s="140" t="s">
        <v>53</v>
      </c>
      <c r="F49" s="139">
        <f>SUM(F50:F52)</f>
        <v>0</v>
      </c>
      <c r="G49" s="139">
        <f t="shared" ref="G49:K49" si="12">SUM(G50:G52)</f>
        <v>8.75</v>
      </c>
      <c r="H49" s="139">
        <f t="shared" si="12"/>
        <v>8.75</v>
      </c>
      <c r="I49" s="139">
        <f t="shared" si="12"/>
        <v>0</v>
      </c>
      <c r="J49" s="139">
        <f t="shared" si="12"/>
        <v>0</v>
      </c>
      <c r="K49" s="139">
        <f t="shared" si="12"/>
        <v>0</v>
      </c>
      <c r="L49" s="141">
        <f>SUM(F49:K49)</f>
        <v>17.5</v>
      </c>
    </row>
    <row r="50" spans="1:12" s="93" customFormat="1" ht="36" x14ac:dyDescent="0.3">
      <c r="A50" s="202"/>
      <c r="B50" s="186"/>
      <c r="C50" s="184"/>
      <c r="D50" s="184"/>
      <c r="E50" s="140" t="s">
        <v>70</v>
      </c>
      <c r="F50" s="139">
        <v>0</v>
      </c>
      <c r="G50" s="139">
        <v>0</v>
      </c>
      <c r="H50" s="139">
        <v>0</v>
      </c>
      <c r="I50" s="139">
        <v>0</v>
      </c>
      <c r="J50" s="139">
        <v>0</v>
      </c>
      <c r="K50" s="139">
        <v>0</v>
      </c>
      <c r="L50" s="141">
        <f t="shared" ref="L50:L52" si="13">SUM(F50:K50)</f>
        <v>0</v>
      </c>
    </row>
    <row r="51" spans="1:12" s="93" customFormat="1" ht="18" x14ac:dyDescent="0.3">
      <c r="A51" s="202"/>
      <c r="B51" s="186"/>
      <c r="C51" s="184"/>
      <c r="D51" s="184"/>
      <c r="E51" s="140" t="s">
        <v>71</v>
      </c>
      <c r="F51" s="139">
        <v>0</v>
      </c>
      <c r="G51" s="139">
        <v>0</v>
      </c>
      <c r="H51" s="139">
        <v>0</v>
      </c>
      <c r="I51" s="139">
        <v>0</v>
      </c>
      <c r="J51" s="139">
        <v>0</v>
      </c>
      <c r="K51" s="139">
        <v>0</v>
      </c>
      <c r="L51" s="141">
        <f t="shared" si="13"/>
        <v>0</v>
      </c>
    </row>
    <row r="52" spans="1:12" s="93" customFormat="1" ht="54" x14ac:dyDescent="0.3">
      <c r="A52" s="202"/>
      <c r="B52" s="186"/>
      <c r="C52" s="184"/>
      <c r="D52" s="184"/>
      <c r="E52" s="140" t="s">
        <v>72</v>
      </c>
      <c r="F52" s="139">
        <v>0</v>
      </c>
      <c r="G52" s="139">
        <v>8.75</v>
      </c>
      <c r="H52" s="139">
        <v>8.75</v>
      </c>
      <c r="I52" s="139">
        <v>0</v>
      </c>
      <c r="J52" s="139">
        <v>0</v>
      </c>
      <c r="K52" s="139">
        <v>0</v>
      </c>
      <c r="L52" s="141">
        <f t="shared" si="13"/>
        <v>17.5</v>
      </c>
    </row>
    <row r="53" spans="1:12" s="93" customFormat="1" ht="51.75" customHeight="1" x14ac:dyDescent="0.3">
      <c r="A53" s="216" t="s">
        <v>337</v>
      </c>
      <c r="B53" s="217"/>
      <c r="C53" s="217"/>
      <c r="D53" s="217"/>
      <c r="E53" s="218"/>
      <c r="F53" s="103">
        <f>F54+F58+F62</f>
        <v>11.35</v>
      </c>
      <c r="G53" s="103">
        <f t="shared" ref="G53:L53" si="14">G54+G58+G62</f>
        <v>9.1</v>
      </c>
      <c r="H53" s="103">
        <f t="shared" si="14"/>
        <v>9.1</v>
      </c>
      <c r="I53" s="103">
        <f t="shared" si="14"/>
        <v>9.1</v>
      </c>
      <c r="J53" s="103">
        <f t="shared" si="14"/>
        <v>9.1</v>
      </c>
      <c r="K53" s="103">
        <f t="shared" si="14"/>
        <v>9.1</v>
      </c>
      <c r="L53" s="103">
        <f t="shared" si="14"/>
        <v>56.849999999999994</v>
      </c>
    </row>
    <row r="54" spans="1:12" s="93" customFormat="1" ht="20.399999999999999" customHeight="1" x14ac:dyDescent="0.3">
      <c r="A54" s="185" t="s">
        <v>5</v>
      </c>
      <c r="B54" s="201" t="s">
        <v>273</v>
      </c>
      <c r="C54" s="184" t="s">
        <v>193</v>
      </c>
      <c r="D54" s="184" t="s">
        <v>316</v>
      </c>
      <c r="E54" s="97" t="s">
        <v>53</v>
      </c>
      <c r="F54" s="102">
        <v>0</v>
      </c>
      <c r="G54" s="102">
        <f>SUM(G55:G57)</f>
        <v>5.74</v>
      </c>
      <c r="H54" s="102">
        <f t="shared" ref="H54:K54" si="15">SUM(H55:H57)</f>
        <v>5.74</v>
      </c>
      <c r="I54" s="102">
        <f t="shared" si="15"/>
        <v>5.74</v>
      </c>
      <c r="J54" s="102">
        <f t="shared" si="15"/>
        <v>5.74</v>
      </c>
      <c r="K54" s="102">
        <f t="shared" si="15"/>
        <v>5.74</v>
      </c>
      <c r="L54" s="102">
        <f>SUM(F54:K54)</f>
        <v>28.700000000000003</v>
      </c>
    </row>
    <row r="55" spans="1:12" s="93" customFormat="1" ht="45" customHeight="1" x14ac:dyDescent="0.3">
      <c r="A55" s="185"/>
      <c r="B55" s="201"/>
      <c r="C55" s="184"/>
      <c r="D55" s="184"/>
      <c r="E55" s="97" t="s">
        <v>70</v>
      </c>
      <c r="F55" s="102">
        <v>0</v>
      </c>
      <c r="G55" s="102">
        <v>4.57</v>
      </c>
      <c r="H55" s="102">
        <v>4.57</v>
      </c>
      <c r="I55" s="102">
        <v>4.57</v>
      </c>
      <c r="J55" s="102">
        <v>4.57</v>
      </c>
      <c r="K55" s="102">
        <v>4.57</v>
      </c>
      <c r="L55" s="102">
        <f t="shared" ref="L55:L57" si="16">SUM(F55:K55)</f>
        <v>22.85</v>
      </c>
    </row>
    <row r="56" spans="1:12" s="93" customFormat="1" ht="20.399999999999999" customHeight="1" x14ac:dyDescent="0.3">
      <c r="A56" s="185"/>
      <c r="B56" s="201"/>
      <c r="C56" s="184"/>
      <c r="D56" s="184"/>
      <c r="E56" s="97" t="s">
        <v>71</v>
      </c>
      <c r="F56" s="102">
        <v>0</v>
      </c>
      <c r="G56" s="102">
        <v>0.94</v>
      </c>
      <c r="H56" s="102">
        <v>0.94</v>
      </c>
      <c r="I56" s="102">
        <v>0.94</v>
      </c>
      <c r="J56" s="102">
        <v>0.94</v>
      </c>
      <c r="K56" s="102">
        <v>0.94</v>
      </c>
      <c r="L56" s="102">
        <f t="shared" si="16"/>
        <v>4.6999999999999993</v>
      </c>
    </row>
    <row r="57" spans="1:12" s="93" customFormat="1" ht="51.75" customHeight="1" x14ac:dyDescent="0.3">
      <c r="A57" s="185"/>
      <c r="B57" s="201"/>
      <c r="C57" s="184"/>
      <c r="D57" s="184"/>
      <c r="E57" s="97" t="s">
        <v>72</v>
      </c>
      <c r="F57" s="102">
        <v>0</v>
      </c>
      <c r="G57" s="102">
        <v>0.23</v>
      </c>
      <c r="H57" s="102">
        <v>0.23</v>
      </c>
      <c r="I57" s="102">
        <v>0.23</v>
      </c>
      <c r="J57" s="102">
        <v>0.23</v>
      </c>
      <c r="K57" s="102">
        <v>0.23</v>
      </c>
      <c r="L57" s="102">
        <f t="shared" si="16"/>
        <v>1.1500000000000001</v>
      </c>
    </row>
    <row r="58" spans="1:12" s="93" customFormat="1" ht="21" customHeight="1" x14ac:dyDescent="0.3">
      <c r="A58" s="185" t="s">
        <v>6</v>
      </c>
      <c r="B58" s="201" t="s">
        <v>274</v>
      </c>
      <c r="C58" s="184" t="s">
        <v>193</v>
      </c>
      <c r="D58" s="184" t="s">
        <v>316</v>
      </c>
      <c r="E58" s="97" t="s">
        <v>53</v>
      </c>
      <c r="F58" s="102">
        <f>SUM(F59:F61)</f>
        <v>9.69</v>
      </c>
      <c r="G58" s="102">
        <f t="shared" ref="G58:K58" si="17">SUM(G59:G61)</f>
        <v>2.2199999999999998</v>
      </c>
      <c r="H58" s="102">
        <f t="shared" si="17"/>
        <v>2.2199999999999998</v>
      </c>
      <c r="I58" s="102">
        <f t="shared" si="17"/>
        <v>2.2199999999999998</v>
      </c>
      <c r="J58" s="102">
        <f t="shared" si="17"/>
        <v>2.2199999999999998</v>
      </c>
      <c r="K58" s="102">
        <f t="shared" si="17"/>
        <v>2.2199999999999998</v>
      </c>
      <c r="L58" s="102">
        <f>SUM(F58:K58)</f>
        <v>20.789999999999996</v>
      </c>
    </row>
    <row r="59" spans="1:12" s="93" customFormat="1" ht="33.6" customHeight="1" x14ac:dyDescent="0.3">
      <c r="A59" s="185"/>
      <c r="B59" s="201"/>
      <c r="C59" s="184"/>
      <c r="D59" s="184"/>
      <c r="E59" s="97" t="s">
        <v>70</v>
      </c>
      <c r="F59" s="102">
        <v>9.4499999999999993</v>
      </c>
      <c r="G59" s="102">
        <v>1.77</v>
      </c>
      <c r="H59" s="102">
        <v>1.77</v>
      </c>
      <c r="I59" s="102">
        <v>1.77</v>
      </c>
      <c r="J59" s="102">
        <v>1.77</v>
      </c>
      <c r="K59" s="102">
        <v>1.77</v>
      </c>
      <c r="L59" s="102">
        <f t="shared" ref="L59:L65" si="18">SUM(F59:K59)</f>
        <v>18.299999999999997</v>
      </c>
    </row>
    <row r="60" spans="1:12" s="93" customFormat="1" ht="16.95" customHeight="1" x14ac:dyDescent="0.3">
      <c r="A60" s="185"/>
      <c r="B60" s="201"/>
      <c r="C60" s="184"/>
      <c r="D60" s="184"/>
      <c r="E60" s="97" t="s">
        <v>71</v>
      </c>
      <c r="F60" s="102">
        <v>0.19</v>
      </c>
      <c r="G60" s="102">
        <v>0.36</v>
      </c>
      <c r="H60" s="102">
        <v>0.36</v>
      </c>
      <c r="I60" s="102">
        <v>0.36</v>
      </c>
      <c r="J60" s="102">
        <v>0.36</v>
      </c>
      <c r="K60" s="102">
        <v>0.36</v>
      </c>
      <c r="L60" s="102">
        <f t="shared" si="18"/>
        <v>1.9899999999999998</v>
      </c>
    </row>
    <row r="61" spans="1:12" s="93" customFormat="1" ht="51.75" customHeight="1" x14ac:dyDescent="0.3">
      <c r="A61" s="185"/>
      <c r="B61" s="201"/>
      <c r="C61" s="184"/>
      <c r="D61" s="184"/>
      <c r="E61" s="97" t="s">
        <v>72</v>
      </c>
      <c r="F61" s="102">
        <v>0.05</v>
      </c>
      <c r="G61" s="102">
        <v>0.09</v>
      </c>
      <c r="H61" s="102">
        <v>0.09</v>
      </c>
      <c r="I61" s="102">
        <v>0.09</v>
      </c>
      <c r="J61" s="102">
        <v>0.09</v>
      </c>
      <c r="K61" s="102">
        <v>0.09</v>
      </c>
      <c r="L61" s="102">
        <f t="shared" si="18"/>
        <v>0.5</v>
      </c>
    </row>
    <row r="62" spans="1:12" s="93" customFormat="1" ht="17.399999999999999" customHeight="1" x14ac:dyDescent="0.3">
      <c r="A62" s="202" t="s">
        <v>182</v>
      </c>
      <c r="B62" s="203" t="s">
        <v>275</v>
      </c>
      <c r="C62" s="184" t="s">
        <v>193</v>
      </c>
      <c r="D62" s="184" t="s">
        <v>316</v>
      </c>
      <c r="E62" s="97" t="s">
        <v>53</v>
      </c>
      <c r="F62" s="102">
        <f>SUM(F63:F65)</f>
        <v>1.6600000000000001</v>
      </c>
      <c r="G62" s="102">
        <f t="shared" ref="G62:K62" si="19">SUM(G63:G65)</f>
        <v>1.1400000000000001</v>
      </c>
      <c r="H62" s="102">
        <f t="shared" si="19"/>
        <v>1.1400000000000001</v>
      </c>
      <c r="I62" s="102">
        <f t="shared" si="19"/>
        <v>1.1400000000000001</v>
      </c>
      <c r="J62" s="102">
        <f t="shared" si="19"/>
        <v>1.1400000000000001</v>
      </c>
      <c r="K62" s="102">
        <f t="shared" si="19"/>
        <v>1.1400000000000001</v>
      </c>
      <c r="L62" s="102">
        <f t="shared" si="18"/>
        <v>7.3600000000000012</v>
      </c>
    </row>
    <row r="63" spans="1:12" s="93" customFormat="1" ht="33.6" customHeight="1" x14ac:dyDescent="0.3">
      <c r="A63" s="202"/>
      <c r="B63" s="204"/>
      <c r="C63" s="184"/>
      <c r="D63" s="184"/>
      <c r="E63" s="97" t="s">
        <v>70</v>
      </c>
      <c r="F63" s="102">
        <v>1.62</v>
      </c>
      <c r="G63" s="102">
        <v>0.91</v>
      </c>
      <c r="H63" s="102">
        <v>0.91</v>
      </c>
      <c r="I63" s="102">
        <v>0.91</v>
      </c>
      <c r="J63" s="102">
        <v>0.91</v>
      </c>
      <c r="K63" s="102">
        <v>0.91</v>
      </c>
      <c r="L63" s="102">
        <f t="shared" si="18"/>
        <v>6.1700000000000008</v>
      </c>
    </row>
    <row r="64" spans="1:12" s="93" customFormat="1" ht="16.2" customHeight="1" x14ac:dyDescent="0.3">
      <c r="A64" s="202"/>
      <c r="B64" s="204"/>
      <c r="C64" s="184"/>
      <c r="D64" s="184"/>
      <c r="E64" s="97" t="s">
        <v>71</v>
      </c>
      <c r="F64" s="102">
        <v>0.03</v>
      </c>
      <c r="G64" s="102">
        <v>0.18</v>
      </c>
      <c r="H64" s="102">
        <v>0.18</v>
      </c>
      <c r="I64" s="102">
        <v>0.18</v>
      </c>
      <c r="J64" s="102">
        <v>0.18</v>
      </c>
      <c r="K64" s="102">
        <v>0.18</v>
      </c>
      <c r="L64" s="102">
        <f t="shared" si="18"/>
        <v>0.92999999999999994</v>
      </c>
    </row>
    <row r="65" spans="1:12" s="93" customFormat="1" ht="51.6" customHeight="1" x14ac:dyDescent="0.3">
      <c r="A65" s="198"/>
      <c r="B65" s="204"/>
      <c r="C65" s="196"/>
      <c r="D65" s="196"/>
      <c r="E65" s="101" t="s">
        <v>72</v>
      </c>
      <c r="F65" s="102">
        <v>0.01</v>
      </c>
      <c r="G65" s="102">
        <v>0.05</v>
      </c>
      <c r="H65" s="102">
        <v>0.05</v>
      </c>
      <c r="I65" s="102">
        <v>0.05</v>
      </c>
      <c r="J65" s="102">
        <v>0.05</v>
      </c>
      <c r="K65" s="102">
        <v>0.05</v>
      </c>
      <c r="L65" s="102">
        <f t="shared" si="18"/>
        <v>0.26</v>
      </c>
    </row>
    <row r="66" spans="1:12" s="93" customFormat="1" ht="22.2" customHeight="1" x14ac:dyDescent="0.3">
      <c r="A66" s="212" t="s">
        <v>336</v>
      </c>
      <c r="B66" s="213"/>
      <c r="C66" s="213"/>
      <c r="D66" s="213"/>
      <c r="E66" s="214"/>
      <c r="F66" s="110">
        <f>F67+F71+F75</f>
        <v>11.35</v>
      </c>
      <c r="G66" s="110">
        <f>G67+G71+G75</f>
        <v>9.1</v>
      </c>
      <c r="H66" s="110">
        <f t="shared" ref="H66:K66" si="20">H67+H71+H75</f>
        <v>9.1</v>
      </c>
      <c r="I66" s="110">
        <f t="shared" si="20"/>
        <v>9.1</v>
      </c>
      <c r="J66" s="110">
        <f t="shared" si="20"/>
        <v>9.1</v>
      </c>
      <c r="K66" s="110">
        <f t="shared" si="20"/>
        <v>9.1</v>
      </c>
      <c r="L66" s="111">
        <f>F66+G66+H66+I66+J66+K66</f>
        <v>56.85</v>
      </c>
    </row>
    <row r="67" spans="1:12" s="93" customFormat="1" ht="22.2" customHeight="1" x14ac:dyDescent="0.3">
      <c r="A67" s="206" t="s">
        <v>3</v>
      </c>
      <c r="B67" s="201" t="s">
        <v>273</v>
      </c>
      <c r="C67" s="184" t="s">
        <v>193</v>
      </c>
      <c r="D67" s="184" t="s">
        <v>316</v>
      </c>
      <c r="E67" s="97" t="s">
        <v>53</v>
      </c>
      <c r="F67" s="102">
        <v>0</v>
      </c>
      <c r="G67" s="102">
        <f>SUM(G68:G70)</f>
        <v>5.74</v>
      </c>
      <c r="H67" s="102">
        <f t="shared" ref="H67:K67" si="21">SUM(H68:H70)</f>
        <v>5.74</v>
      </c>
      <c r="I67" s="102">
        <f t="shared" si="21"/>
        <v>5.74</v>
      </c>
      <c r="J67" s="102">
        <f t="shared" si="21"/>
        <v>5.74</v>
      </c>
      <c r="K67" s="102">
        <f t="shared" si="21"/>
        <v>5.74</v>
      </c>
      <c r="L67" s="54">
        <f t="shared" ref="L67:L94" si="22">F67+G67+H67+I67+J67+K67</f>
        <v>28.700000000000003</v>
      </c>
    </row>
    <row r="68" spans="1:12" s="93" customFormat="1" ht="35.4" customHeight="1" x14ac:dyDescent="0.3">
      <c r="A68" s="207"/>
      <c r="B68" s="201"/>
      <c r="C68" s="184"/>
      <c r="D68" s="184"/>
      <c r="E68" s="97" t="s">
        <v>70</v>
      </c>
      <c r="F68" s="102">
        <v>0</v>
      </c>
      <c r="G68" s="102">
        <v>4.57</v>
      </c>
      <c r="H68" s="102">
        <v>4.57</v>
      </c>
      <c r="I68" s="102">
        <v>4.57</v>
      </c>
      <c r="J68" s="102">
        <v>4.57</v>
      </c>
      <c r="K68" s="102">
        <v>4.57</v>
      </c>
      <c r="L68" s="54">
        <f t="shared" si="22"/>
        <v>22.85</v>
      </c>
    </row>
    <row r="69" spans="1:12" s="93" customFormat="1" ht="17.399999999999999" customHeight="1" x14ac:dyDescent="0.3">
      <c r="A69" s="207"/>
      <c r="B69" s="201"/>
      <c r="C69" s="184"/>
      <c r="D69" s="184"/>
      <c r="E69" s="97" t="s">
        <v>71</v>
      </c>
      <c r="F69" s="102">
        <v>0</v>
      </c>
      <c r="G69" s="102">
        <v>0.94</v>
      </c>
      <c r="H69" s="102">
        <v>0.94</v>
      </c>
      <c r="I69" s="102">
        <v>0.94</v>
      </c>
      <c r="J69" s="102">
        <v>0.94</v>
      </c>
      <c r="K69" s="102">
        <v>0.94</v>
      </c>
      <c r="L69" s="54">
        <f t="shared" si="22"/>
        <v>4.6999999999999993</v>
      </c>
    </row>
    <row r="70" spans="1:12" s="93" customFormat="1" ht="49.95" customHeight="1" x14ac:dyDescent="0.3">
      <c r="A70" s="208"/>
      <c r="B70" s="201"/>
      <c r="C70" s="184"/>
      <c r="D70" s="184"/>
      <c r="E70" s="97" t="s">
        <v>72</v>
      </c>
      <c r="F70" s="102">
        <v>0</v>
      </c>
      <c r="G70" s="102">
        <v>0.23</v>
      </c>
      <c r="H70" s="102">
        <v>0.23</v>
      </c>
      <c r="I70" s="102">
        <v>0.23</v>
      </c>
      <c r="J70" s="102">
        <v>0.23</v>
      </c>
      <c r="K70" s="102">
        <v>0.23</v>
      </c>
      <c r="L70" s="54">
        <f t="shared" si="22"/>
        <v>1.1500000000000001</v>
      </c>
    </row>
    <row r="71" spans="1:12" s="93" customFormat="1" ht="21" customHeight="1" x14ac:dyDescent="0.3">
      <c r="A71" s="206" t="s">
        <v>4</v>
      </c>
      <c r="B71" s="201" t="s">
        <v>274</v>
      </c>
      <c r="C71" s="184" t="s">
        <v>193</v>
      </c>
      <c r="D71" s="184" t="s">
        <v>316</v>
      </c>
      <c r="E71" s="97" t="s">
        <v>53</v>
      </c>
      <c r="F71" s="102">
        <f>SUM(F72:F74)</f>
        <v>9.69</v>
      </c>
      <c r="G71" s="102">
        <f t="shared" ref="G71:K71" si="23">SUM(G72:G74)</f>
        <v>2.2199999999999998</v>
      </c>
      <c r="H71" s="102">
        <f t="shared" si="23"/>
        <v>2.2199999999999998</v>
      </c>
      <c r="I71" s="102">
        <f t="shared" si="23"/>
        <v>2.2199999999999998</v>
      </c>
      <c r="J71" s="102">
        <f t="shared" si="23"/>
        <v>2.2199999999999998</v>
      </c>
      <c r="K71" s="102">
        <f t="shared" si="23"/>
        <v>2.2199999999999998</v>
      </c>
      <c r="L71" s="54">
        <f t="shared" si="22"/>
        <v>20.789999999999996</v>
      </c>
    </row>
    <row r="72" spans="1:12" s="93" customFormat="1" ht="35.4" customHeight="1" x14ac:dyDescent="0.3">
      <c r="A72" s="207"/>
      <c r="B72" s="201"/>
      <c r="C72" s="184"/>
      <c r="D72" s="184"/>
      <c r="E72" s="97" t="s">
        <v>70</v>
      </c>
      <c r="F72" s="102">
        <v>9.4499999999999993</v>
      </c>
      <c r="G72" s="102">
        <v>1.77</v>
      </c>
      <c r="H72" s="102">
        <v>1.77</v>
      </c>
      <c r="I72" s="102">
        <v>1.77</v>
      </c>
      <c r="J72" s="102">
        <v>1.77</v>
      </c>
      <c r="K72" s="102">
        <v>1.77</v>
      </c>
      <c r="L72" s="54">
        <f t="shared" si="22"/>
        <v>18.299999999999997</v>
      </c>
    </row>
    <row r="73" spans="1:12" s="93" customFormat="1" ht="16.95" customHeight="1" x14ac:dyDescent="0.3">
      <c r="A73" s="207"/>
      <c r="B73" s="201"/>
      <c r="C73" s="184"/>
      <c r="D73" s="184"/>
      <c r="E73" s="97" t="s">
        <v>71</v>
      </c>
      <c r="F73" s="102">
        <v>0.19</v>
      </c>
      <c r="G73" s="102">
        <v>0.36</v>
      </c>
      <c r="H73" s="102">
        <v>0.36</v>
      </c>
      <c r="I73" s="102">
        <v>0.36</v>
      </c>
      <c r="J73" s="102">
        <v>0.36</v>
      </c>
      <c r="K73" s="102">
        <v>0.36</v>
      </c>
      <c r="L73" s="54">
        <f t="shared" si="22"/>
        <v>1.9899999999999998</v>
      </c>
    </row>
    <row r="74" spans="1:12" s="93" customFormat="1" ht="46.95" customHeight="1" x14ac:dyDescent="0.3">
      <c r="A74" s="208"/>
      <c r="B74" s="201"/>
      <c r="C74" s="184"/>
      <c r="D74" s="184"/>
      <c r="E74" s="97" t="s">
        <v>72</v>
      </c>
      <c r="F74" s="102">
        <v>0.05</v>
      </c>
      <c r="G74" s="102">
        <v>0.09</v>
      </c>
      <c r="H74" s="102">
        <v>0.09</v>
      </c>
      <c r="I74" s="102">
        <v>0.09</v>
      </c>
      <c r="J74" s="102">
        <v>0.09</v>
      </c>
      <c r="K74" s="102">
        <v>0.09</v>
      </c>
      <c r="L74" s="54">
        <f t="shared" si="22"/>
        <v>0.5</v>
      </c>
    </row>
    <row r="75" spans="1:12" s="93" customFormat="1" ht="18" customHeight="1" x14ac:dyDescent="0.3">
      <c r="A75" s="206" t="s">
        <v>320</v>
      </c>
      <c r="B75" s="203" t="s">
        <v>275</v>
      </c>
      <c r="C75" s="184" t="s">
        <v>193</v>
      </c>
      <c r="D75" s="184" t="s">
        <v>316</v>
      </c>
      <c r="E75" s="97" t="s">
        <v>53</v>
      </c>
      <c r="F75" s="102">
        <f>SUM(F76:F78)</f>
        <v>1.6600000000000001</v>
      </c>
      <c r="G75" s="102">
        <f t="shared" ref="G75:K75" si="24">SUM(G76:G78)</f>
        <v>1.1400000000000001</v>
      </c>
      <c r="H75" s="102">
        <f t="shared" si="24"/>
        <v>1.1400000000000001</v>
      </c>
      <c r="I75" s="102">
        <f t="shared" si="24"/>
        <v>1.1400000000000001</v>
      </c>
      <c r="J75" s="102">
        <f t="shared" si="24"/>
        <v>1.1400000000000001</v>
      </c>
      <c r="K75" s="102">
        <f t="shared" si="24"/>
        <v>1.1400000000000001</v>
      </c>
      <c r="L75" s="54">
        <f t="shared" si="22"/>
        <v>7.3600000000000012</v>
      </c>
    </row>
    <row r="76" spans="1:12" s="93" customFormat="1" ht="38.4" customHeight="1" x14ac:dyDescent="0.3">
      <c r="A76" s="207"/>
      <c r="B76" s="204"/>
      <c r="C76" s="184"/>
      <c r="D76" s="184"/>
      <c r="E76" s="97" t="s">
        <v>70</v>
      </c>
      <c r="F76" s="102">
        <v>1.62</v>
      </c>
      <c r="G76" s="102">
        <v>0.91</v>
      </c>
      <c r="H76" s="102">
        <v>0.91</v>
      </c>
      <c r="I76" s="102">
        <v>0.91</v>
      </c>
      <c r="J76" s="102">
        <v>0.91</v>
      </c>
      <c r="K76" s="102">
        <v>0.91</v>
      </c>
      <c r="L76" s="54">
        <f t="shared" si="22"/>
        <v>6.1700000000000008</v>
      </c>
    </row>
    <row r="77" spans="1:12" s="93" customFormat="1" ht="19.95" customHeight="1" x14ac:dyDescent="0.3">
      <c r="A77" s="207"/>
      <c r="B77" s="204"/>
      <c r="C77" s="184"/>
      <c r="D77" s="184"/>
      <c r="E77" s="97" t="s">
        <v>71</v>
      </c>
      <c r="F77" s="102">
        <v>0.03</v>
      </c>
      <c r="G77" s="102">
        <v>0.18</v>
      </c>
      <c r="H77" s="102">
        <v>0.18</v>
      </c>
      <c r="I77" s="102">
        <v>0.18</v>
      </c>
      <c r="J77" s="102">
        <v>0.18</v>
      </c>
      <c r="K77" s="102">
        <v>0.18</v>
      </c>
      <c r="L77" s="54">
        <f t="shared" si="22"/>
        <v>0.92999999999999994</v>
      </c>
    </row>
    <row r="78" spans="1:12" s="93" customFormat="1" ht="51.75" customHeight="1" x14ac:dyDescent="0.3">
      <c r="A78" s="207"/>
      <c r="B78" s="204"/>
      <c r="C78" s="196"/>
      <c r="D78" s="196"/>
      <c r="E78" s="101" t="s">
        <v>72</v>
      </c>
      <c r="F78" s="102">
        <v>0.01</v>
      </c>
      <c r="G78" s="102">
        <v>0.05</v>
      </c>
      <c r="H78" s="102">
        <v>0.05</v>
      </c>
      <c r="I78" s="102">
        <v>0.05</v>
      </c>
      <c r="J78" s="102">
        <v>0.05</v>
      </c>
      <c r="K78" s="102">
        <v>0.05</v>
      </c>
      <c r="L78" s="54">
        <f t="shared" si="22"/>
        <v>0.26</v>
      </c>
    </row>
    <row r="79" spans="1:12" s="93" customFormat="1" ht="51.75" customHeight="1" x14ac:dyDescent="0.3">
      <c r="A79" s="209" t="s">
        <v>339</v>
      </c>
      <c r="B79" s="210"/>
      <c r="C79" s="210"/>
      <c r="D79" s="210"/>
      <c r="E79" s="211"/>
      <c r="F79" s="103">
        <f>F80+F84+F88+F92</f>
        <v>0</v>
      </c>
      <c r="G79" s="103">
        <f>G80+G84+G88+G92</f>
        <v>0</v>
      </c>
      <c r="H79" s="103">
        <f t="shared" ref="H79:K79" si="25">H80+H84+H88+H92</f>
        <v>0</v>
      </c>
      <c r="I79" s="103">
        <f t="shared" si="25"/>
        <v>0</v>
      </c>
      <c r="J79" s="103">
        <f t="shared" si="25"/>
        <v>0</v>
      </c>
      <c r="K79" s="103">
        <f t="shared" si="25"/>
        <v>0</v>
      </c>
      <c r="L79" s="103">
        <f t="shared" si="22"/>
        <v>0</v>
      </c>
    </row>
    <row r="80" spans="1:12" s="93" customFormat="1" ht="23.4" customHeight="1" x14ac:dyDescent="0.35">
      <c r="A80" s="206" t="s">
        <v>173</v>
      </c>
      <c r="B80" s="196" t="s">
        <v>321</v>
      </c>
      <c r="C80" s="184" t="s">
        <v>193</v>
      </c>
      <c r="D80" s="184" t="s">
        <v>316</v>
      </c>
      <c r="E80" s="97" t="s">
        <v>53</v>
      </c>
      <c r="F80" s="109">
        <v>0</v>
      </c>
      <c r="G80" s="109">
        <v>0</v>
      </c>
      <c r="H80" s="109">
        <v>0</v>
      </c>
      <c r="I80" s="109">
        <v>0</v>
      </c>
      <c r="J80" s="109">
        <v>0</v>
      </c>
      <c r="K80" s="109">
        <v>0</v>
      </c>
      <c r="L80" s="102">
        <f t="shared" si="22"/>
        <v>0</v>
      </c>
    </row>
    <row r="81" spans="1:12" s="93" customFormat="1" ht="31.95" customHeight="1" x14ac:dyDescent="0.35">
      <c r="A81" s="207"/>
      <c r="B81" s="197"/>
      <c r="C81" s="184"/>
      <c r="D81" s="184"/>
      <c r="E81" s="97" t="s">
        <v>70</v>
      </c>
      <c r="F81" s="109">
        <v>0</v>
      </c>
      <c r="G81" s="109">
        <v>0</v>
      </c>
      <c r="H81" s="109">
        <v>0</v>
      </c>
      <c r="I81" s="109">
        <v>0</v>
      </c>
      <c r="J81" s="109">
        <v>0</v>
      </c>
      <c r="K81" s="109">
        <v>0</v>
      </c>
      <c r="L81" s="102">
        <f t="shared" si="22"/>
        <v>0</v>
      </c>
    </row>
    <row r="82" spans="1:12" s="93" customFormat="1" ht="19.2" customHeight="1" x14ac:dyDescent="0.35">
      <c r="A82" s="207"/>
      <c r="B82" s="197"/>
      <c r="C82" s="184"/>
      <c r="D82" s="184"/>
      <c r="E82" s="97" t="s">
        <v>71</v>
      </c>
      <c r="F82" s="109">
        <v>0</v>
      </c>
      <c r="G82" s="109">
        <v>0</v>
      </c>
      <c r="H82" s="109">
        <v>0</v>
      </c>
      <c r="I82" s="109">
        <v>0</v>
      </c>
      <c r="J82" s="109">
        <v>0</v>
      </c>
      <c r="K82" s="109">
        <v>0</v>
      </c>
      <c r="L82" s="102">
        <f t="shared" si="22"/>
        <v>0</v>
      </c>
    </row>
    <row r="83" spans="1:12" s="93" customFormat="1" ht="51.75" customHeight="1" x14ac:dyDescent="0.35">
      <c r="A83" s="208"/>
      <c r="B83" s="205"/>
      <c r="C83" s="196"/>
      <c r="D83" s="196"/>
      <c r="E83" s="101" t="s">
        <v>72</v>
      </c>
      <c r="F83" s="109">
        <v>0</v>
      </c>
      <c r="G83" s="109">
        <v>0</v>
      </c>
      <c r="H83" s="109">
        <v>0</v>
      </c>
      <c r="I83" s="109">
        <v>0</v>
      </c>
      <c r="J83" s="109">
        <v>0</v>
      </c>
      <c r="K83" s="109">
        <v>0</v>
      </c>
      <c r="L83" s="102">
        <f t="shared" si="22"/>
        <v>0</v>
      </c>
    </row>
    <row r="84" spans="1:12" s="93" customFormat="1" ht="18.600000000000001" customHeight="1" x14ac:dyDescent="0.35">
      <c r="A84" s="206" t="s">
        <v>322</v>
      </c>
      <c r="B84" s="196" t="s">
        <v>323</v>
      </c>
      <c r="C84" s="184" t="s">
        <v>193</v>
      </c>
      <c r="D84" s="184" t="s">
        <v>316</v>
      </c>
      <c r="E84" s="97" t="s">
        <v>53</v>
      </c>
      <c r="F84" s="109">
        <v>0</v>
      </c>
      <c r="G84" s="109">
        <v>0</v>
      </c>
      <c r="H84" s="109">
        <v>0</v>
      </c>
      <c r="I84" s="109">
        <v>0</v>
      </c>
      <c r="J84" s="109">
        <v>0</v>
      </c>
      <c r="K84" s="109">
        <v>0</v>
      </c>
      <c r="L84" s="102">
        <f t="shared" si="22"/>
        <v>0</v>
      </c>
    </row>
    <row r="85" spans="1:12" s="93" customFormat="1" ht="35.4" customHeight="1" x14ac:dyDescent="0.35">
      <c r="A85" s="207"/>
      <c r="B85" s="197"/>
      <c r="C85" s="184"/>
      <c r="D85" s="184"/>
      <c r="E85" s="97" t="s">
        <v>70</v>
      </c>
      <c r="F85" s="109">
        <v>0</v>
      </c>
      <c r="G85" s="109">
        <v>0</v>
      </c>
      <c r="H85" s="109">
        <v>0</v>
      </c>
      <c r="I85" s="109">
        <v>0</v>
      </c>
      <c r="J85" s="109">
        <v>0</v>
      </c>
      <c r="K85" s="109">
        <v>0</v>
      </c>
      <c r="L85" s="102">
        <f t="shared" si="22"/>
        <v>0</v>
      </c>
    </row>
    <row r="86" spans="1:12" s="93" customFormat="1" ht="19.95" customHeight="1" x14ac:dyDescent="0.35">
      <c r="A86" s="207"/>
      <c r="B86" s="197"/>
      <c r="C86" s="184"/>
      <c r="D86" s="184"/>
      <c r="E86" s="97" t="s">
        <v>71</v>
      </c>
      <c r="F86" s="109">
        <v>0</v>
      </c>
      <c r="G86" s="109">
        <v>0</v>
      </c>
      <c r="H86" s="109">
        <v>0</v>
      </c>
      <c r="I86" s="109">
        <v>0</v>
      </c>
      <c r="J86" s="109">
        <v>0</v>
      </c>
      <c r="K86" s="109">
        <v>0</v>
      </c>
      <c r="L86" s="102">
        <f t="shared" si="22"/>
        <v>0</v>
      </c>
    </row>
    <row r="87" spans="1:12" s="93" customFormat="1" ht="51.75" customHeight="1" x14ac:dyDescent="0.35">
      <c r="A87" s="208"/>
      <c r="B87" s="205"/>
      <c r="C87" s="196"/>
      <c r="D87" s="196"/>
      <c r="E87" s="101" t="s">
        <v>72</v>
      </c>
      <c r="F87" s="109">
        <v>0</v>
      </c>
      <c r="G87" s="109">
        <v>0</v>
      </c>
      <c r="H87" s="109">
        <v>0</v>
      </c>
      <c r="I87" s="109">
        <v>0</v>
      </c>
      <c r="J87" s="109">
        <v>0</v>
      </c>
      <c r="K87" s="109">
        <v>0</v>
      </c>
      <c r="L87" s="102">
        <f t="shared" si="22"/>
        <v>0</v>
      </c>
    </row>
    <row r="88" spans="1:12" s="93" customFormat="1" ht="18" customHeight="1" x14ac:dyDescent="0.35">
      <c r="A88" s="206" t="s">
        <v>324</v>
      </c>
      <c r="B88" s="196" t="s">
        <v>325</v>
      </c>
      <c r="C88" s="184" t="s">
        <v>193</v>
      </c>
      <c r="D88" s="184" t="s">
        <v>316</v>
      </c>
      <c r="E88" s="97" t="s">
        <v>53</v>
      </c>
      <c r="F88" s="109">
        <v>0</v>
      </c>
      <c r="G88" s="109">
        <v>0</v>
      </c>
      <c r="H88" s="109">
        <v>0</v>
      </c>
      <c r="I88" s="109">
        <v>0</v>
      </c>
      <c r="J88" s="109">
        <v>0</v>
      </c>
      <c r="K88" s="109">
        <v>0</v>
      </c>
      <c r="L88" s="102">
        <f t="shared" si="22"/>
        <v>0</v>
      </c>
    </row>
    <row r="89" spans="1:12" s="93" customFormat="1" ht="34.950000000000003" customHeight="1" x14ac:dyDescent="0.35">
      <c r="A89" s="207"/>
      <c r="B89" s="197"/>
      <c r="C89" s="184"/>
      <c r="D89" s="184"/>
      <c r="E89" s="97" t="s">
        <v>70</v>
      </c>
      <c r="F89" s="109">
        <v>0</v>
      </c>
      <c r="G89" s="109">
        <v>0</v>
      </c>
      <c r="H89" s="109">
        <v>0</v>
      </c>
      <c r="I89" s="109">
        <v>0</v>
      </c>
      <c r="J89" s="109">
        <v>0</v>
      </c>
      <c r="K89" s="109">
        <v>0</v>
      </c>
      <c r="L89" s="102">
        <f t="shared" si="22"/>
        <v>0</v>
      </c>
    </row>
    <row r="90" spans="1:12" s="93" customFormat="1" ht="18.600000000000001" customHeight="1" x14ac:dyDescent="0.35">
      <c r="A90" s="207"/>
      <c r="B90" s="197"/>
      <c r="C90" s="184"/>
      <c r="D90" s="184"/>
      <c r="E90" s="97" t="s">
        <v>71</v>
      </c>
      <c r="F90" s="109">
        <v>0</v>
      </c>
      <c r="G90" s="109">
        <v>0</v>
      </c>
      <c r="H90" s="109">
        <v>0</v>
      </c>
      <c r="I90" s="109">
        <v>0</v>
      </c>
      <c r="J90" s="109">
        <v>0</v>
      </c>
      <c r="K90" s="109">
        <v>0</v>
      </c>
      <c r="L90" s="102">
        <f t="shared" si="22"/>
        <v>0</v>
      </c>
    </row>
    <row r="91" spans="1:12" s="93" customFormat="1" ht="51.75" customHeight="1" x14ac:dyDescent="0.35">
      <c r="A91" s="208"/>
      <c r="B91" s="205"/>
      <c r="C91" s="196"/>
      <c r="D91" s="196"/>
      <c r="E91" s="97" t="s">
        <v>72</v>
      </c>
      <c r="F91" s="109">
        <v>0</v>
      </c>
      <c r="G91" s="109">
        <v>0</v>
      </c>
      <c r="H91" s="109">
        <v>0</v>
      </c>
      <c r="I91" s="109">
        <v>0</v>
      </c>
      <c r="J91" s="109">
        <v>0</v>
      </c>
      <c r="K91" s="109">
        <v>0</v>
      </c>
      <c r="L91" s="102">
        <f t="shared" si="22"/>
        <v>0</v>
      </c>
    </row>
    <row r="92" spans="1:12" s="93" customFormat="1" ht="18" customHeight="1" x14ac:dyDescent="0.35">
      <c r="A92" s="206" t="s">
        <v>326</v>
      </c>
      <c r="B92" s="196" t="s">
        <v>327</v>
      </c>
      <c r="C92" s="184" t="s">
        <v>193</v>
      </c>
      <c r="D92" s="184" t="s">
        <v>316</v>
      </c>
      <c r="E92" s="97" t="s">
        <v>53</v>
      </c>
      <c r="F92" s="109">
        <v>0</v>
      </c>
      <c r="G92" s="109">
        <v>0</v>
      </c>
      <c r="H92" s="109">
        <v>0</v>
      </c>
      <c r="I92" s="109">
        <v>0</v>
      </c>
      <c r="J92" s="109">
        <v>0</v>
      </c>
      <c r="K92" s="109">
        <v>0</v>
      </c>
      <c r="L92" s="102">
        <f t="shared" si="22"/>
        <v>0</v>
      </c>
    </row>
    <row r="93" spans="1:12" s="93" customFormat="1" ht="35.4" customHeight="1" x14ac:dyDescent="0.35">
      <c r="A93" s="207"/>
      <c r="B93" s="197"/>
      <c r="C93" s="184"/>
      <c r="D93" s="184"/>
      <c r="E93" s="97" t="s">
        <v>70</v>
      </c>
      <c r="F93" s="109">
        <v>0</v>
      </c>
      <c r="G93" s="109">
        <v>0</v>
      </c>
      <c r="H93" s="109">
        <v>0</v>
      </c>
      <c r="I93" s="109">
        <v>0</v>
      </c>
      <c r="J93" s="109">
        <v>0</v>
      </c>
      <c r="K93" s="109">
        <v>0</v>
      </c>
      <c r="L93" s="102">
        <f t="shared" si="22"/>
        <v>0</v>
      </c>
    </row>
    <row r="94" spans="1:12" s="93" customFormat="1" ht="18.600000000000001" customHeight="1" x14ac:dyDescent="0.35">
      <c r="A94" s="207"/>
      <c r="B94" s="197"/>
      <c r="C94" s="184"/>
      <c r="D94" s="184"/>
      <c r="E94" s="97" t="s">
        <v>71</v>
      </c>
      <c r="F94" s="109">
        <v>0</v>
      </c>
      <c r="G94" s="109">
        <v>0</v>
      </c>
      <c r="H94" s="109">
        <v>0</v>
      </c>
      <c r="I94" s="109">
        <v>0</v>
      </c>
      <c r="J94" s="109">
        <v>0</v>
      </c>
      <c r="K94" s="109">
        <v>0</v>
      </c>
      <c r="L94" s="102">
        <f t="shared" si="22"/>
        <v>0</v>
      </c>
    </row>
    <row r="95" spans="1:12" s="93" customFormat="1" ht="51.75" customHeight="1" x14ac:dyDescent="0.35">
      <c r="A95" s="208"/>
      <c r="B95" s="205"/>
      <c r="C95" s="184"/>
      <c r="D95" s="184"/>
      <c r="E95" s="97" t="s">
        <v>72</v>
      </c>
      <c r="F95" s="109">
        <v>0</v>
      </c>
      <c r="G95" s="109">
        <v>0</v>
      </c>
      <c r="H95" s="109">
        <v>0</v>
      </c>
      <c r="I95" s="109">
        <v>0</v>
      </c>
      <c r="J95" s="109">
        <v>0</v>
      </c>
      <c r="K95" s="109">
        <v>0</v>
      </c>
      <c r="L95" s="102">
        <f>F95+G95+H95+I95+J95+K95</f>
        <v>0</v>
      </c>
    </row>
    <row r="96" spans="1:12" s="34" customFormat="1" ht="38.4" customHeight="1" x14ac:dyDescent="0.3">
      <c r="A96" s="223" t="s">
        <v>340</v>
      </c>
      <c r="B96" s="224"/>
      <c r="C96" s="224"/>
      <c r="D96" s="224"/>
      <c r="E96" s="225"/>
      <c r="F96" s="108">
        <f>F97</f>
        <v>10.96</v>
      </c>
      <c r="G96" s="108">
        <f t="shared" ref="G96:L96" si="26">G97</f>
        <v>10.96</v>
      </c>
      <c r="H96" s="108">
        <f t="shared" si="26"/>
        <v>10.96</v>
      </c>
      <c r="I96" s="108">
        <f t="shared" si="26"/>
        <v>10.96</v>
      </c>
      <c r="J96" s="108">
        <f t="shared" si="26"/>
        <v>10.96</v>
      </c>
      <c r="K96" s="108">
        <f t="shared" si="26"/>
        <v>10.96</v>
      </c>
      <c r="L96" s="108">
        <f t="shared" si="26"/>
        <v>65.760000000000005</v>
      </c>
    </row>
    <row r="97" spans="1:12" s="34" customFormat="1" ht="18.75" customHeight="1" x14ac:dyDescent="0.3">
      <c r="A97" s="206" t="s">
        <v>174</v>
      </c>
      <c r="B97" s="219" t="s">
        <v>276</v>
      </c>
      <c r="C97" s="228" t="s">
        <v>313</v>
      </c>
      <c r="D97" s="196" t="s">
        <v>272</v>
      </c>
      <c r="E97" s="89" t="s">
        <v>53</v>
      </c>
      <c r="F97" s="55">
        <f>F98+F100+F99</f>
        <v>10.96</v>
      </c>
      <c r="G97" s="55">
        <f t="shared" ref="G97:K97" si="27">G98+G100+G99</f>
        <v>10.96</v>
      </c>
      <c r="H97" s="55">
        <f t="shared" si="27"/>
        <v>10.96</v>
      </c>
      <c r="I97" s="55">
        <f t="shared" si="27"/>
        <v>10.96</v>
      </c>
      <c r="J97" s="55">
        <f t="shared" si="27"/>
        <v>10.96</v>
      </c>
      <c r="K97" s="55">
        <f t="shared" si="27"/>
        <v>10.96</v>
      </c>
      <c r="L97" s="55">
        <f>F97+G97+H97+I97+J97+K97</f>
        <v>65.760000000000005</v>
      </c>
    </row>
    <row r="98" spans="1:12" s="34" customFormat="1" ht="36" x14ac:dyDescent="0.3">
      <c r="A98" s="207"/>
      <c r="B98" s="226"/>
      <c r="C98" s="229"/>
      <c r="D98" s="197"/>
      <c r="E98" s="89" t="s">
        <v>70</v>
      </c>
      <c r="F98" s="55">
        <v>8.64</v>
      </c>
      <c r="G98" s="55">
        <f t="shared" ref="G98" si="28">$F$98</f>
        <v>8.64</v>
      </c>
      <c r="H98" s="55">
        <f t="shared" ref="H98" si="29">$F$98</f>
        <v>8.64</v>
      </c>
      <c r="I98" s="55">
        <f t="shared" ref="I98" si="30">$F$98</f>
        <v>8.64</v>
      </c>
      <c r="J98" s="55">
        <f t="shared" ref="J98" si="31">$F$98</f>
        <v>8.64</v>
      </c>
      <c r="K98" s="55">
        <f t="shared" ref="K98" si="32">$F$98</f>
        <v>8.64</v>
      </c>
      <c r="L98" s="55">
        <f>F98+G98+H98+I98+J98+K98</f>
        <v>51.84</v>
      </c>
    </row>
    <row r="99" spans="1:12" s="34" customFormat="1" ht="18" x14ac:dyDescent="0.3">
      <c r="A99" s="207"/>
      <c r="B99" s="226"/>
      <c r="C99" s="229"/>
      <c r="D99" s="197"/>
      <c r="E99" s="89" t="s">
        <v>71</v>
      </c>
      <c r="F99" s="55">
        <v>2.16</v>
      </c>
      <c r="G99" s="55">
        <v>2.16</v>
      </c>
      <c r="H99" s="55">
        <v>2.16</v>
      </c>
      <c r="I99" s="55">
        <v>2.16</v>
      </c>
      <c r="J99" s="55">
        <v>2.16</v>
      </c>
      <c r="K99" s="55">
        <v>2.16</v>
      </c>
      <c r="L99" s="55">
        <f>F99+G99+H99+I99+J99+K99</f>
        <v>12.96</v>
      </c>
    </row>
    <row r="100" spans="1:12" s="34" customFormat="1" ht="54" x14ac:dyDescent="0.3">
      <c r="A100" s="208"/>
      <c r="B100" s="227"/>
      <c r="C100" s="230"/>
      <c r="D100" s="205"/>
      <c r="E100" s="89" t="s">
        <v>72</v>
      </c>
      <c r="F100" s="55">
        <v>0.16</v>
      </c>
      <c r="G100" s="55">
        <v>0.16</v>
      </c>
      <c r="H100" s="55">
        <v>0.16</v>
      </c>
      <c r="I100" s="55">
        <v>0.16</v>
      </c>
      <c r="J100" s="55">
        <v>0.16</v>
      </c>
      <c r="K100" s="55">
        <v>0.16</v>
      </c>
      <c r="L100" s="55">
        <f>F100+G100+H100+I100+J100+K100</f>
        <v>0.96000000000000008</v>
      </c>
    </row>
    <row r="101" spans="1:12" s="34" customFormat="1" ht="18.75" customHeight="1" x14ac:dyDescent="0.3">
      <c r="A101" s="223" t="s">
        <v>341</v>
      </c>
      <c r="B101" s="224"/>
      <c r="C101" s="224"/>
      <c r="D101" s="224"/>
      <c r="E101" s="225"/>
      <c r="F101" s="55">
        <f>F102</f>
        <v>10.96</v>
      </c>
      <c r="G101" s="55">
        <f t="shared" ref="G101:L101" si="33">G102</f>
        <v>10.96</v>
      </c>
      <c r="H101" s="55">
        <f t="shared" si="33"/>
        <v>10.96</v>
      </c>
      <c r="I101" s="55">
        <f t="shared" si="33"/>
        <v>10.96</v>
      </c>
      <c r="J101" s="55">
        <f t="shared" si="33"/>
        <v>10.96</v>
      </c>
      <c r="K101" s="55">
        <f t="shared" si="33"/>
        <v>10.96</v>
      </c>
      <c r="L101" s="55">
        <f t="shared" si="33"/>
        <v>65.760000000000005</v>
      </c>
    </row>
    <row r="102" spans="1:12" s="34" customFormat="1" ht="18.75" customHeight="1" x14ac:dyDescent="0.3">
      <c r="A102" s="206" t="s">
        <v>342</v>
      </c>
      <c r="B102" s="219" t="s">
        <v>276</v>
      </c>
      <c r="C102" s="228" t="s">
        <v>313</v>
      </c>
      <c r="D102" s="196" t="s">
        <v>272</v>
      </c>
      <c r="E102" s="89" t="s">
        <v>53</v>
      </c>
      <c r="F102" s="55">
        <f>F103+F105+F104</f>
        <v>10.96</v>
      </c>
      <c r="G102" s="55">
        <f t="shared" ref="G102" si="34">G103+G105+G104</f>
        <v>10.96</v>
      </c>
      <c r="H102" s="55">
        <f t="shared" ref="H102" si="35">H103+H105+H104</f>
        <v>10.96</v>
      </c>
      <c r="I102" s="55">
        <f t="shared" ref="I102" si="36">I103+I105+I104</f>
        <v>10.96</v>
      </c>
      <c r="J102" s="55">
        <f t="shared" ref="J102" si="37">J103+J105+J104</f>
        <v>10.96</v>
      </c>
      <c r="K102" s="55">
        <f t="shared" ref="K102" si="38">K103+K105+K104</f>
        <v>10.96</v>
      </c>
      <c r="L102" s="55">
        <f>F102+G102+H102+I102+J102+K102</f>
        <v>65.760000000000005</v>
      </c>
    </row>
    <row r="103" spans="1:12" s="34" customFormat="1" ht="18.75" customHeight="1" x14ac:dyDescent="0.3">
      <c r="A103" s="207"/>
      <c r="B103" s="226"/>
      <c r="C103" s="229"/>
      <c r="D103" s="197"/>
      <c r="E103" s="89" t="s">
        <v>70</v>
      </c>
      <c r="F103" s="55">
        <v>8.64</v>
      </c>
      <c r="G103" s="55">
        <f t="shared" ref="G103:K103" si="39">$F$98</f>
        <v>8.64</v>
      </c>
      <c r="H103" s="55">
        <f t="shared" si="39"/>
        <v>8.64</v>
      </c>
      <c r="I103" s="55">
        <f t="shared" si="39"/>
        <v>8.64</v>
      </c>
      <c r="J103" s="55">
        <f t="shared" si="39"/>
        <v>8.64</v>
      </c>
      <c r="K103" s="55">
        <f t="shared" si="39"/>
        <v>8.64</v>
      </c>
      <c r="L103" s="55">
        <f>F103+G103+H103+I103+J103+K103</f>
        <v>51.84</v>
      </c>
    </row>
    <row r="104" spans="1:12" s="34" customFormat="1" ht="18.75" customHeight="1" x14ac:dyDescent="0.3">
      <c r="A104" s="207"/>
      <c r="B104" s="226"/>
      <c r="C104" s="229"/>
      <c r="D104" s="197"/>
      <c r="E104" s="89" t="s">
        <v>71</v>
      </c>
      <c r="F104" s="55">
        <v>2.16</v>
      </c>
      <c r="G104" s="55">
        <v>2.16</v>
      </c>
      <c r="H104" s="55">
        <v>2.16</v>
      </c>
      <c r="I104" s="55">
        <v>2.16</v>
      </c>
      <c r="J104" s="55">
        <v>2.16</v>
      </c>
      <c r="K104" s="55">
        <v>2.16</v>
      </c>
      <c r="L104" s="55">
        <f>F104+G104+H104+I104+J104+K104</f>
        <v>12.96</v>
      </c>
    </row>
    <row r="105" spans="1:12" s="34" customFormat="1" ht="18.75" customHeight="1" x14ac:dyDescent="0.3">
      <c r="A105" s="208"/>
      <c r="B105" s="227"/>
      <c r="C105" s="230"/>
      <c r="D105" s="205"/>
      <c r="E105" s="89" t="s">
        <v>72</v>
      </c>
      <c r="F105" s="55">
        <v>0.16</v>
      </c>
      <c r="G105" s="55">
        <v>0.16</v>
      </c>
      <c r="H105" s="55">
        <v>0.16</v>
      </c>
      <c r="I105" s="55">
        <v>0.16</v>
      </c>
      <c r="J105" s="55">
        <v>0.16</v>
      </c>
      <c r="K105" s="55">
        <v>0.16</v>
      </c>
      <c r="L105" s="55">
        <f>F105+G105+H105+I105+J105+K105</f>
        <v>0.96000000000000008</v>
      </c>
    </row>
    <row r="106" spans="1:12" ht="18.75" customHeight="1" x14ac:dyDescent="0.3">
      <c r="A106" s="220" t="s">
        <v>74</v>
      </c>
      <c r="B106" s="221"/>
      <c r="C106" s="221"/>
      <c r="D106" s="221"/>
      <c r="E106" s="222"/>
      <c r="F106" s="52">
        <f>F107+F108+F109</f>
        <v>95.170000000000016</v>
      </c>
      <c r="G106" s="52">
        <f t="shared" ref="G106:L106" si="40">G107+G108+G109</f>
        <v>584.43999999999994</v>
      </c>
      <c r="H106" s="52">
        <f t="shared" si="40"/>
        <v>552.68000000000006</v>
      </c>
      <c r="I106" s="52">
        <f t="shared" si="40"/>
        <v>162.16000000000003</v>
      </c>
      <c r="J106" s="52">
        <f t="shared" si="40"/>
        <v>162.16000000000003</v>
      </c>
      <c r="K106" s="52">
        <f t="shared" si="40"/>
        <v>162.16000000000003</v>
      </c>
      <c r="L106" s="52">
        <f t="shared" si="40"/>
        <v>1718.77</v>
      </c>
    </row>
    <row r="107" spans="1:12" ht="18.75" customHeight="1" x14ac:dyDescent="0.3">
      <c r="A107" s="220" t="s">
        <v>70</v>
      </c>
      <c r="B107" s="221"/>
      <c r="C107" s="221"/>
      <c r="D107" s="221"/>
      <c r="E107" s="222"/>
      <c r="F107" s="52">
        <f>F101+F96+F79+F66+F53+F16</f>
        <v>55.970000000000006</v>
      </c>
      <c r="G107" s="52">
        <f t="shared" ref="G107:L107" si="41">G101+G96+G79+G66+G53+G16</f>
        <v>514.30999999999995</v>
      </c>
      <c r="H107" s="52">
        <f t="shared" si="41"/>
        <v>482.55</v>
      </c>
      <c r="I107" s="52">
        <f t="shared" si="41"/>
        <v>92.03</v>
      </c>
      <c r="J107" s="52">
        <f t="shared" si="41"/>
        <v>92.03</v>
      </c>
      <c r="K107" s="52">
        <f t="shared" si="41"/>
        <v>92.03</v>
      </c>
      <c r="L107" s="52">
        <f t="shared" si="41"/>
        <v>1328.92</v>
      </c>
    </row>
    <row r="108" spans="1:12" ht="18.75" customHeight="1" x14ac:dyDescent="0.3">
      <c r="A108" s="220" t="s">
        <v>71</v>
      </c>
      <c r="B108" s="221"/>
      <c r="C108" s="221"/>
      <c r="D108" s="221"/>
      <c r="E108" s="222"/>
      <c r="F108" s="52">
        <f>F102+F97+F80+F67+F54+F17</f>
        <v>21.92</v>
      </c>
      <c r="G108" s="52">
        <f t="shared" ref="G108:L109" si="42">G102+G97+G80+G67+G54+G17</f>
        <v>39.140000000000008</v>
      </c>
      <c r="H108" s="52">
        <f t="shared" si="42"/>
        <v>39.140000000000008</v>
      </c>
      <c r="I108" s="52">
        <f t="shared" si="42"/>
        <v>39.140000000000008</v>
      </c>
      <c r="J108" s="52">
        <f t="shared" si="42"/>
        <v>39.140000000000008</v>
      </c>
      <c r="K108" s="52">
        <f t="shared" si="42"/>
        <v>39.140000000000008</v>
      </c>
      <c r="L108" s="52">
        <f t="shared" si="42"/>
        <v>217.62</v>
      </c>
    </row>
    <row r="109" spans="1:12" ht="18.75" customHeight="1" x14ac:dyDescent="0.3">
      <c r="A109" s="220" t="s">
        <v>72</v>
      </c>
      <c r="B109" s="221"/>
      <c r="C109" s="221"/>
      <c r="D109" s="221"/>
      <c r="E109" s="222"/>
      <c r="F109" s="52">
        <f>F103+F98+F81+F68+F55+F18</f>
        <v>17.28</v>
      </c>
      <c r="G109" s="52">
        <f t="shared" si="42"/>
        <v>30.990000000000002</v>
      </c>
      <c r="H109" s="52">
        <f t="shared" si="42"/>
        <v>30.990000000000002</v>
      </c>
      <c r="I109" s="52">
        <f t="shared" si="42"/>
        <v>30.990000000000002</v>
      </c>
      <c r="J109" s="52">
        <f t="shared" si="42"/>
        <v>30.990000000000002</v>
      </c>
      <c r="K109" s="52">
        <f t="shared" si="42"/>
        <v>30.990000000000002</v>
      </c>
      <c r="L109" s="52">
        <f t="shared" si="42"/>
        <v>172.23</v>
      </c>
    </row>
  </sheetData>
  <mergeCells count="108">
    <mergeCell ref="F14:L14"/>
    <mergeCell ref="C14:C15"/>
    <mergeCell ref="D14:D15"/>
    <mergeCell ref="A54:A57"/>
    <mergeCell ref="A45:A48"/>
    <mergeCell ref="B45:B48"/>
    <mergeCell ref="C45:C48"/>
    <mergeCell ref="D45:D48"/>
    <mergeCell ref="A49:A52"/>
    <mergeCell ref="B49:B52"/>
    <mergeCell ref="C49:C52"/>
    <mergeCell ref="D49:D52"/>
    <mergeCell ref="C41:C44"/>
    <mergeCell ref="D41:D44"/>
    <mergeCell ref="A14:A15"/>
    <mergeCell ref="B14:B15"/>
    <mergeCell ref="E14:E15"/>
    <mergeCell ref="C21:C24"/>
    <mergeCell ref="C25:C28"/>
    <mergeCell ref="A16:E16"/>
    <mergeCell ref="A29:A32"/>
    <mergeCell ref="B29:B32"/>
    <mergeCell ref="C29:C32"/>
    <mergeCell ref="D29:D32"/>
    <mergeCell ref="A109:E109"/>
    <mergeCell ref="A106:E106"/>
    <mergeCell ref="A107:E107"/>
    <mergeCell ref="A108:E108"/>
    <mergeCell ref="A96:E96"/>
    <mergeCell ref="A97:A100"/>
    <mergeCell ref="B97:B100"/>
    <mergeCell ref="C97:C100"/>
    <mergeCell ref="D97:D100"/>
    <mergeCell ref="A101:E101"/>
    <mergeCell ref="A102:A105"/>
    <mergeCell ref="B102:B105"/>
    <mergeCell ref="C102:C105"/>
    <mergeCell ref="D102:D105"/>
    <mergeCell ref="A1:J1"/>
    <mergeCell ref="A2:A3"/>
    <mergeCell ref="E2:J2"/>
    <mergeCell ref="A9:J9"/>
    <mergeCell ref="A13:L13"/>
    <mergeCell ref="B2:B3"/>
    <mergeCell ref="C2:D2"/>
    <mergeCell ref="A4:J4"/>
    <mergeCell ref="D54:D57"/>
    <mergeCell ref="A53:E53"/>
    <mergeCell ref="B54:B57"/>
    <mergeCell ref="C54:C57"/>
    <mergeCell ref="A41:A44"/>
    <mergeCell ref="B41:B44"/>
    <mergeCell ref="D21:D24"/>
    <mergeCell ref="A33:A36"/>
    <mergeCell ref="B33:B36"/>
    <mergeCell ref="C33:C36"/>
    <mergeCell ref="D33:D36"/>
    <mergeCell ref="A37:A40"/>
    <mergeCell ref="B37:B40"/>
    <mergeCell ref="C37:C40"/>
    <mergeCell ref="D37:D40"/>
    <mergeCell ref="C17:C20"/>
    <mergeCell ref="A58:A61"/>
    <mergeCell ref="B58:B61"/>
    <mergeCell ref="C58:C61"/>
    <mergeCell ref="D58:D61"/>
    <mergeCell ref="A62:A65"/>
    <mergeCell ref="B62:B65"/>
    <mergeCell ref="C62:C65"/>
    <mergeCell ref="D62:D65"/>
    <mergeCell ref="A67:A70"/>
    <mergeCell ref="B67:B70"/>
    <mergeCell ref="C67:C70"/>
    <mergeCell ref="D67:D70"/>
    <mergeCell ref="A66:E66"/>
    <mergeCell ref="A71:A74"/>
    <mergeCell ref="B71:B74"/>
    <mergeCell ref="C71:C74"/>
    <mergeCell ref="D71:D74"/>
    <mergeCell ref="A75:A78"/>
    <mergeCell ref="B75:B78"/>
    <mergeCell ref="C75:C78"/>
    <mergeCell ref="D75:D78"/>
    <mergeCell ref="A80:A83"/>
    <mergeCell ref="D25:D28"/>
    <mergeCell ref="A21:A24"/>
    <mergeCell ref="B21:B24"/>
    <mergeCell ref="A25:A28"/>
    <mergeCell ref="B25:B28"/>
    <mergeCell ref="A17:A20"/>
    <mergeCell ref="B17:B20"/>
    <mergeCell ref="D17:D20"/>
    <mergeCell ref="A92:A95"/>
    <mergeCell ref="B92:B95"/>
    <mergeCell ref="C92:C95"/>
    <mergeCell ref="D92:D95"/>
    <mergeCell ref="A84:A87"/>
    <mergeCell ref="B84:B87"/>
    <mergeCell ref="C84:C87"/>
    <mergeCell ref="D84:D87"/>
    <mergeCell ref="A88:A91"/>
    <mergeCell ref="B88:B91"/>
    <mergeCell ref="C88:C91"/>
    <mergeCell ref="D88:D91"/>
    <mergeCell ref="B80:B83"/>
    <mergeCell ref="C80:C83"/>
    <mergeCell ref="D80:D83"/>
    <mergeCell ref="A79:E79"/>
  </mergeCells>
  <pageMargins left="0.59055118110236227" right="0.59055118110236227" top="0.98425196850393704" bottom="0.59055118110236227" header="0.31496062992125984" footer="0.31496062992125984"/>
  <pageSetup paperSize="9" scale="48" fitToHeight="0" orientation="landscape" r:id="rId1"/>
  <rowBreaks count="3" manualBreakCount="3">
    <brk id="28" max="16383" man="1"/>
    <brk id="52" max="16383" man="1"/>
    <brk id="8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view="pageBreakPreview" topLeftCell="A7" zoomScale="110" zoomScaleNormal="100" zoomScaleSheetLayoutView="110" workbookViewId="0">
      <selection activeCell="A2" sqref="A2:A3"/>
    </sheetView>
  </sheetViews>
  <sheetFormatPr defaultRowHeight="14.4" x14ac:dyDescent="0.3"/>
  <cols>
    <col min="1" max="1" width="10.109375" customWidth="1"/>
    <col min="2" max="2" width="68.6640625" customWidth="1"/>
    <col min="3" max="3" width="20.88671875" customWidth="1"/>
    <col min="4" max="4" width="21.109375" customWidth="1"/>
    <col min="5" max="5" width="21.5546875" customWidth="1"/>
    <col min="6" max="6" width="20.33203125" customWidth="1"/>
    <col min="7" max="12" width="18.44140625" customWidth="1"/>
  </cols>
  <sheetData>
    <row r="1" spans="1:12" ht="17.399999999999999" x14ac:dyDescent="0.3">
      <c r="A1" s="177" t="s">
        <v>297</v>
      </c>
      <c r="B1" s="178"/>
      <c r="C1" s="178"/>
      <c r="D1" s="178"/>
      <c r="E1" s="178"/>
      <c r="F1" s="178"/>
      <c r="G1" s="178"/>
      <c r="H1" s="178"/>
      <c r="I1" s="178"/>
      <c r="J1" s="179"/>
    </row>
    <row r="2" spans="1:12" ht="18" customHeight="1" x14ac:dyDescent="0.3">
      <c r="A2" s="172" t="s">
        <v>239</v>
      </c>
      <c r="B2" s="173" t="s">
        <v>14</v>
      </c>
      <c r="C2" s="180" t="s">
        <v>15</v>
      </c>
      <c r="D2" s="181"/>
      <c r="E2" s="180" t="s">
        <v>41</v>
      </c>
      <c r="F2" s="182"/>
      <c r="G2" s="182"/>
      <c r="H2" s="182"/>
      <c r="I2" s="182"/>
      <c r="J2" s="181"/>
    </row>
    <row r="3" spans="1:12" ht="18" x14ac:dyDescent="0.3">
      <c r="A3" s="172"/>
      <c r="B3" s="173"/>
      <c r="C3" s="4" t="s">
        <v>58</v>
      </c>
      <c r="D3" s="3" t="s">
        <v>59</v>
      </c>
      <c r="E3" s="3" t="s">
        <v>60</v>
      </c>
      <c r="F3" s="3" t="s">
        <v>61</v>
      </c>
      <c r="G3" s="4" t="s">
        <v>62</v>
      </c>
      <c r="H3" s="4" t="s">
        <v>63</v>
      </c>
      <c r="I3" s="4" t="s">
        <v>64</v>
      </c>
      <c r="J3" s="4" t="s">
        <v>65</v>
      </c>
    </row>
    <row r="4" spans="1:12" ht="18" x14ac:dyDescent="0.3">
      <c r="A4" s="168" t="s">
        <v>126</v>
      </c>
      <c r="B4" s="169"/>
      <c r="C4" s="169"/>
      <c r="D4" s="169"/>
      <c r="E4" s="169"/>
      <c r="F4" s="169"/>
      <c r="G4" s="169"/>
      <c r="H4" s="169"/>
      <c r="I4" s="169"/>
      <c r="J4" s="215"/>
    </row>
    <row r="5" spans="1:12" ht="54" x14ac:dyDescent="0.3">
      <c r="A5" s="1" t="s">
        <v>16</v>
      </c>
      <c r="B5" s="5" t="s">
        <v>127</v>
      </c>
      <c r="C5" s="39">
        <v>7</v>
      </c>
      <c r="D5" s="40" t="s">
        <v>125</v>
      </c>
      <c r="E5" s="39">
        <v>0</v>
      </c>
      <c r="F5" s="39">
        <v>5</v>
      </c>
      <c r="G5" s="39">
        <v>10</v>
      </c>
      <c r="H5" s="39">
        <v>15</v>
      </c>
      <c r="I5" s="39">
        <v>20</v>
      </c>
      <c r="J5" s="39">
        <v>25</v>
      </c>
    </row>
    <row r="6" spans="1:12" ht="18" x14ac:dyDescent="0.3">
      <c r="A6" s="168" t="s">
        <v>128</v>
      </c>
      <c r="B6" s="169"/>
      <c r="C6" s="169"/>
      <c r="D6" s="169"/>
      <c r="E6" s="169"/>
      <c r="F6" s="169"/>
      <c r="G6" s="169"/>
      <c r="H6" s="169"/>
      <c r="I6" s="169"/>
      <c r="J6" s="215"/>
    </row>
    <row r="7" spans="1:12" ht="54" x14ac:dyDescent="0.3">
      <c r="A7" s="1" t="s">
        <v>12</v>
      </c>
      <c r="B7" s="5" t="s">
        <v>129</v>
      </c>
      <c r="C7" s="39">
        <v>0</v>
      </c>
      <c r="D7" s="40" t="s">
        <v>114</v>
      </c>
      <c r="E7" s="39">
        <v>0</v>
      </c>
      <c r="F7" s="39">
        <v>0</v>
      </c>
      <c r="G7" s="39">
        <v>100</v>
      </c>
      <c r="H7" s="39">
        <v>100</v>
      </c>
      <c r="I7" s="39">
        <v>100</v>
      </c>
      <c r="J7" s="39">
        <v>100</v>
      </c>
    </row>
    <row r="8" spans="1:12" s="34" customFormat="1" ht="18" x14ac:dyDescent="0.3">
      <c r="A8" s="81"/>
      <c r="B8" s="53"/>
      <c r="C8" s="82"/>
      <c r="D8" s="83"/>
      <c r="E8" s="82"/>
      <c r="F8" s="82"/>
      <c r="G8" s="82"/>
      <c r="H8" s="82"/>
      <c r="I8" s="82"/>
      <c r="J8" s="82"/>
    </row>
    <row r="9" spans="1:12" ht="17.399999999999999" x14ac:dyDescent="0.3">
      <c r="A9" s="176" t="s">
        <v>55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</row>
    <row r="10" spans="1:12" ht="18" customHeight="1" x14ac:dyDescent="0.3">
      <c r="A10" s="172" t="s">
        <v>253</v>
      </c>
      <c r="B10" s="173" t="s">
        <v>73</v>
      </c>
      <c r="C10" s="174" t="s">
        <v>52</v>
      </c>
      <c r="D10" s="173" t="s">
        <v>51</v>
      </c>
      <c r="E10" s="174" t="s">
        <v>69</v>
      </c>
      <c r="F10" s="174" t="s">
        <v>54</v>
      </c>
      <c r="G10" s="174"/>
      <c r="H10" s="174"/>
      <c r="I10" s="174"/>
      <c r="J10" s="174"/>
      <c r="K10" s="174"/>
      <c r="L10" s="174"/>
    </row>
    <row r="11" spans="1:12" ht="18" x14ac:dyDescent="0.3">
      <c r="A11" s="172"/>
      <c r="B11" s="173"/>
      <c r="C11" s="174"/>
      <c r="D11" s="173"/>
      <c r="E11" s="174"/>
      <c r="F11" s="49" t="s">
        <v>60</v>
      </c>
      <c r="G11" s="49" t="s">
        <v>61</v>
      </c>
      <c r="H11" s="48" t="s">
        <v>62</v>
      </c>
      <c r="I11" s="48" t="s">
        <v>63</v>
      </c>
      <c r="J11" s="48" t="s">
        <v>64</v>
      </c>
      <c r="K11" s="48" t="s">
        <v>65</v>
      </c>
      <c r="L11" s="48" t="s">
        <v>53</v>
      </c>
    </row>
    <row r="12" spans="1:12" ht="42.6" customHeight="1" x14ac:dyDescent="0.3">
      <c r="A12" s="191" t="s">
        <v>277</v>
      </c>
      <c r="B12" s="191"/>
      <c r="C12" s="191"/>
      <c r="D12" s="191"/>
      <c r="E12" s="191"/>
      <c r="F12" s="85">
        <f>F13</f>
        <v>122.9</v>
      </c>
      <c r="G12" s="85">
        <f t="shared" ref="G12:L12" si="0">G13</f>
        <v>147.1</v>
      </c>
      <c r="H12" s="85">
        <f t="shared" si="0"/>
        <v>0</v>
      </c>
      <c r="I12" s="85">
        <f t="shared" si="0"/>
        <v>0</v>
      </c>
      <c r="J12" s="85">
        <f t="shared" si="0"/>
        <v>0</v>
      </c>
      <c r="K12" s="85">
        <f t="shared" si="0"/>
        <v>0</v>
      </c>
      <c r="L12" s="85">
        <f t="shared" si="0"/>
        <v>270</v>
      </c>
    </row>
    <row r="13" spans="1:12" ht="17.850000000000001" customHeight="1" x14ac:dyDescent="0.3">
      <c r="A13" s="192" t="s">
        <v>10</v>
      </c>
      <c r="B13" s="193" t="s">
        <v>279</v>
      </c>
      <c r="C13" s="194" t="s">
        <v>192</v>
      </c>
      <c r="D13" s="184" t="s">
        <v>272</v>
      </c>
      <c r="E13" s="50" t="s">
        <v>53</v>
      </c>
      <c r="F13" s="86">
        <v>122.9</v>
      </c>
      <c r="G13" s="86">
        <v>147.1</v>
      </c>
      <c r="H13" s="86">
        <v>0</v>
      </c>
      <c r="I13" s="86">
        <v>0</v>
      </c>
      <c r="J13" s="86">
        <v>0</v>
      </c>
      <c r="K13" s="86">
        <v>0</v>
      </c>
      <c r="L13" s="86">
        <v>270</v>
      </c>
    </row>
    <row r="14" spans="1:12" ht="36" x14ac:dyDescent="0.3">
      <c r="A14" s="192"/>
      <c r="B14" s="193"/>
      <c r="C14" s="194"/>
      <c r="D14" s="184"/>
      <c r="E14" s="50" t="s">
        <v>70</v>
      </c>
      <c r="F14" s="86">
        <v>120.44</v>
      </c>
      <c r="G14" s="86">
        <v>144.16</v>
      </c>
      <c r="H14" s="86">
        <v>0</v>
      </c>
      <c r="I14" s="86">
        <v>0</v>
      </c>
      <c r="J14" s="86">
        <v>0</v>
      </c>
      <c r="K14" s="86">
        <v>0</v>
      </c>
      <c r="L14" s="86">
        <v>264.60000000000002</v>
      </c>
    </row>
    <row r="15" spans="1:12" ht="18" x14ac:dyDescent="0.3">
      <c r="A15" s="192"/>
      <c r="B15" s="193"/>
      <c r="C15" s="194"/>
      <c r="D15" s="184"/>
      <c r="E15" s="50" t="s">
        <v>71</v>
      </c>
      <c r="F15" s="86">
        <v>2.46</v>
      </c>
      <c r="G15" s="86">
        <v>2.94</v>
      </c>
      <c r="H15" s="86">
        <v>0</v>
      </c>
      <c r="I15" s="86">
        <v>0</v>
      </c>
      <c r="J15" s="86">
        <v>0</v>
      </c>
      <c r="K15" s="86">
        <v>0</v>
      </c>
      <c r="L15" s="86">
        <v>5.4</v>
      </c>
    </row>
    <row r="16" spans="1:12" ht="54" x14ac:dyDescent="0.3">
      <c r="A16" s="192"/>
      <c r="B16" s="193"/>
      <c r="C16" s="194"/>
      <c r="D16" s="184"/>
      <c r="E16" s="50" t="s">
        <v>72</v>
      </c>
      <c r="F16" s="86">
        <v>0</v>
      </c>
      <c r="G16" s="86">
        <v>0</v>
      </c>
      <c r="H16" s="86">
        <v>0</v>
      </c>
      <c r="I16" s="86">
        <v>0</v>
      </c>
      <c r="J16" s="86">
        <v>0</v>
      </c>
      <c r="K16" s="86">
        <v>0</v>
      </c>
      <c r="L16" s="86">
        <v>0</v>
      </c>
    </row>
    <row r="17" spans="1:12" s="34" customFormat="1" ht="36.6" customHeight="1" x14ac:dyDescent="0.3">
      <c r="A17" s="156" t="s">
        <v>278</v>
      </c>
      <c r="B17" s="156"/>
      <c r="C17" s="156"/>
      <c r="D17" s="156"/>
      <c r="E17" s="156"/>
      <c r="F17" s="67">
        <f>F18</f>
        <v>0</v>
      </c>
      <c r="G17" s="67">
        <f t="shared" ref="G17:L17" si="1">G18</f>
        <v>0</v>
      </c>
      <c r="H17" s="67">
        <f t="shared" si="1"/>
        <v>46.5</v>
      </c>
      <c r="I17" s="67">
        <f t="shared" si="1"/>
        <v>0</v>
      </c>
      <c r="J17" s="67">
        <f t="shared" si="1"/>
        <v>0</v>
      </c>
      <c r="K17" s="67">
        <f t="shared" si="1"/>
        <v>0</v>
      </c>
      <c r="L17" s="67">
        <f t="shared" si="1"/>
        <v>46.5</v>
      </c>
    </row>
    <row r="18" spans="1:12" s="34" customFormat="1" ht="18" x14ac:dyDescent="0.3">
      <c r="A18" s="185" t="s">
        <v>10</v>
      </c>
      <c r="B18" s="186" t="s">
        <v>280</v>
      </c>
      <c r="C18" s="184" t="s">
        <v>195</v>
      </c>
      <c r="D18" s="184" t="s">
        <v>272</v>
      </c>
      <c r="E18" s="47" t="s">
        <v>53</v>
      </c>
      <c r="F18" s="66">
        <v>0</v>
      </c>
      <c r="G18" s="66">
        <v>0</v>
      </c>
      <c r="H18" s="66">
        <f>SUM(H19:H20)</f>
        <v>46.5</v>
      </c>
      <c r="I18" s="66">
        <v>0</v>
      </c>
      <c r="J18" s="66">
        <v>0</v>
      </c>
      <c r="K18" s="66">
        <v>0</v>
      </c>
      <c r="L18" s="66">
        <f>SUM(L19:L20)</f>
        <v>46.5</v>
      </c>
    </row>
    <row r="19" spans="1:12" s="34" customFormat="1" ht="36" x14ac:dyDescent="0.3">
      <c r="A19" s="185"/>
      <c r="B19" s="186"/>
      <c r="C19" s="184"/>
      <c r="D19" s="184"/>
      <c r="E19" s="47" t="s">
        <v>70</v>
      </c>
      <c r="F19" s="66">
        <v>0</v>
      </c>
      <c r="G19" s="66">
        <v>0</v>
      </c>
      <c r="H19" s="66">
        <v>45.57</v>
      </c>
      <c r="I19" s="66">
        <v>0</v>
      </c>
      <c r="J19" s="66">
        <v>0</v>
      </c>
      <c r="K19" s="66">
        <v>0</v>
      </c>
      <c r="L19" s="66">
        <v>45.57</v>
      </c>
    </row>
    <row r="20" spans="1:12" s="34" customFormat="1" ht="18" x14ac:dyDescent="0.3">
      <c r="A20" s="185"/>
      <c r="B20" s="186"/>
      <c r="C20" s="184"/>
      <c r="D20" s="184"/>
      <c r="E20" s="47" t="s">
        <v>71</v>
      </c>
      <c r="F20" s="66">
        <v>0</v>
      </c>
      <c r="G20" s="66">
        <v>0</v>
      </c>
      <c r="H20" s="66">
        <v>0.93</v>
      </c>
      <c r="I20" s="66">
        <v>0</v>
      </c>
      <c r="J20" s="66">
        <v>0</v>
      </c>
      <c r="K20" s="66">
        <v>0</v>
      </c>
      <c r="L20" s="66">
        <v>0.93</v>
      </c>
    </row>
    <row r="21" spans="1:12" s="34" customFormat="1" ht="54" x14ac:dyDescent="0.3">
      <c r="A21" s="185"/>
      <c r="B21" s="186"/>
      <c r="C21" s="184"/>
      <c r="D21" s="184"/>
      <c r="E21" s="47" t="s">
        <v>72</v>
      </c>
      <c r="F21" s="66">
        <v>0</v>
      </c>
      <c r="G21" s="66">
        <v>0</v>
      </c>
      <c r="H21" s="66">
        <v>0</v>
      </c>
      <c r="I21" s="66">
        <v>0</v>
      </c>
      <c r="J21" s="66">
        <v>0</v>
      </c>
      <c r="K21" s="66">
        <v>0</v>
      </c>
      <c r="L21" s="66">
        <v>0</v>
      </c>
    </row>
    <row r="22" spans="1:12" ht="17.399999999999999" x14ac:dyDescent="0.3">
      <c r="A22" s="183" t="s">
        <v>74</v>
      </c>
      <c r="B22" s="183"/>
      <c r="C22" s="183"/>
      <c r="D22" s="183"/>
      <c r="E22" s="183"/>
      <c r="F22" s="87">
        <f>F23+F24+F25</f>
        <v>122.89999999999999</v>
      </c>
      <c r="G22" s="87">
        <f t="shared" ref="G22:L22" si="2">G23+G24+G25</f>
        <v>147.1</v>
      </c>
      <c r="H22" s="87">
        <f t="shared" si="2"/>
        <v>46.5</v>
      </c>
      <c r="I22" s="87">
        <f t="shared" si="2"/>
        <v>0</v>
      </c>
      <c r="J22" s="87">
        <f t="shared" si="2"/>
        <v>0</v>
      </c>
      <c r="K22" s="87">
        <f t="shared" si="2"/>
        <v>0</v>
      </c>
      <c r="L22" s="87">
        <f t="shared" si="2"/>
        <v>316.5</v>
      </c>
    </row>
    <row r="23" spans="1:12" ht="17.399999999999999" x14ac:dyDescent="0.3">
      <c r="A23" s="183" t="s">
        <v>70</v>
      </c>
      <c r="B23" s="183"/>
      <c r="C23" s="183"/>
      <c r="D23" s="183"/>
      <c r="E23" s="183"/>
      <c r="F23" s="87">
        <f>F19+F14</f>
        <v>120.44</v>
      </c>
      <c r="G23" s="87">
        <f t="shared" ref="G23:K23" si="3">G19+G14</f>
        <v>144.16</v>
      </c>
      <c r="H23" s="87">
        <f t="shared" si="3"/>
        <v>45.57</v>
      </c>
      <c r="I23" s="87">
        <f t="shared" si="3"/>
        <v>0</v>
      </c>
      <c r="J23" s="87">
        <f t="shared" si="3"/>
        <v>0</v>
      </c>
      <c r="K23" s="87">
        <f t="shared" si="3"/>
        <v>0</v>
      </c>
      <c r="L23" s="87">
        <f>F23+G23+H23+I23+J23+K23</f>
        <v>310.17</v>
      </c>
    </row>
    <row r="24" spans="1:12" ht="17.399999999999999" x14ac:dyDescent="0.3">
      <c r="A24" s="183" t="s">
        <v>71</v>
      </c>
      <c r="B24" s="183"/>
      <c r="C24" s="183"/>
      <c r="D24" s="183"/>
      <c r="E24" s="183"/>
      <c r="F24" s="87">
        <f t="shared" ref="F24:K25" si="4">F20+F15</f>
        <v>2.46</v>
      </c>
      <c r="G24" s="87">
        <f t="shared" si="4"/>
        <v>2.94</v>
      </c>
      <c r="H24" s="87">
        <f t="shared" si="4"/>
        <v>0.93</v>
      </c>
      <c r="I24" s="87">
        <f t="shared" si="4"/>
        <v>0</v>
      </c>
      <c r="J24" s="87">
        <f t="shared" si="4"/>
        <v>0</v>
      </c>
      <c r="K24" s="87">
        <f t="shared" si="4"/>
        <v>0</v>
      </c>
      <c r="L24" s="87">
        <f t="shared" ref="L24:L25" si="5">F24+G24+H24+I24+J24+K24</f>
        <v>6.33</v>
      </c>
    </row>
    <row r="25" spans="1:12" ht="17.399999999999999" x14ac:dyDescent="0.3">
      <c r="A25" s="183" t="s">
        <v>72</v>
      </c>
      <c r="B25" s="183"/>
      <c r="C25" s="183"/>
      <c r="D25" s="183"/>
      <c r="E25" s="183"/>
      <c r="F25" s="87">
        <f t="shared" si="4"/>
        <v>0</v>
      </c>
      <c r="G25" s="87">
        <f t="shared" si="4"/>
        <v>0</v>
      </c>
      <c r="H25" s="87">
        <f t="shared" si="4"/>
        <v>0</v>
      </c>
      <c r="I25" s="87">
        <f t="shared" si="4"/>
        <v>0</v>
      </c>
      <c r="J25" s="87">
        <f t="shared" si="4"/>
        <v>0</v>
      </c>
      <c r="K25" s="87">
        <f t="shared" si="4"/>
        <v>0</v>
      </c>
      <c r="L25" s="87">
        <f t="shared" si="5"/>
        <v>0</v>
      </c>
    </row>
  </sheetData>
  <mergeCells count="28">
    <mergeCell ref="A24:E24"/>
    <mergeCell ref="A25:E25"/>
    <mergeCell ref="A22:E22"/>
    <mergeCell ref="A23:E23"/>
    <mergeCell ref="A17:E17"/>
    <mergeCell ref="A18:A21"/>
    <mergeCell ref="B18:B21"/>
    <mergeCell ref="C18:C21"/>
    <mergeCell ref="D18:D21"/>
    <mergeCell ref="A12:E12"/>
    <mergeCell ref="A13:A16"/>
    <mergeCell ref="B13:B16"/>
    <mergeCell ref="C13:C16"/>
    <mergeCell ref="D13:D16"/>
    <mergeCell ref="F10:L10"/>
    <mergeCell ref="A10:A11"/>
    <mergeCell ref="B10:B11"/>
    <mergeCell ref="C10:C11"/>
    <mergeCell ref="D10:D11"/>
    <mergeCell ref="E10:E11"/>
    <mergeCell ref="A4:J4"/>
    <mergeCell ref="A6:J6"/>
    <mergeCell ref="A9:L9"/>
    <mergeCell ref="A1:J1"/>
    <mergeCell ref="A2:A3"/>
    <mergeCell ref="B2:B3"/>
    <mergeCell ref="C2:D2"/>
    <mergeCell ref="E2:J2"/>
  </mergeCells>
  <pageMargins left="0.59055118110236227" right="0.59055118110236227" top="0.98425196850393704" bottom="0.59055118110236227" header="0.31496062992125984" footer="0.31496062992125984"/>
  <pageSetup paperSize="9" scale="4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8"/>
  <sheetViews>
    <sheetView view="pageBreakPreview" topLeftCell="A25" zoomScale="60" zoomScaleNormal="100" workbookViewId="0">
      <selection activeCell="D32" sqref="D32:D35"/>
    </sheetView>
  </sheetViews>
  <sheetFormatPr defaultColWidth="9.109375" defaultRowHeight="13.8" x14ac:dyDescent="0.25"/>
  <cols>
    <col min="1" max="1" width="10.44140625" style="26" customWidth="1"/>
    <col min="2" max="2" width="68.6640625" style="26" customWidth="1"/>
    <col min="3" max="3" width="20.88671875" style="26" customWidth="1"/>
    <col min="4" max="4" width="21.109375" style="26" customWidth="1"/>
    <col min="5" max="5" width="19.44140625" style="26" customWidth="1"/>
    <col min="6" max="6" width="20.33203125" style="26" customWidth="1"/>
    <col min="7" max="12" width="18.44140625" style="26" customWidth="1"/>
    <col min="13" max="16384" width="9.109375" style="26"/>
  </cols>
  <sheetData>
    <row r="1" spans="1:10" ht="17.399999999999999" x14ac:dyDescent="0.25">
      <c r="A1" s="241" t="s">
        <v>298</v>
      </c>
      <c r="B1" s="241"/>
      <c r="C1" s="241"/>
      <c r="D1" s="241"/>
      <c r="E1" s="241"/>
      <c r="F1" s="241"/>
      <c r="G1" s="241"/>
      <c r="H1" s="241"/>
      <c r="I1" s="241"/>
      <c r="J1" s="241"/>
    </row>
    <row r="2" spans="1:10" ht="18" customHeight="1" x14ac:dyDescent="0.25">
      <c r="A2" s="172" t="s">
        <v>239</v>
      </c>
      <c r="B2" s="173" t="s">
        <v>14</v>
      </c>
      <c r="C2" s="242" t="s">
        <v>15</v>
      </c>
      <c r="D2" s="242"/>
      <c r="E2" s="242" t="s">
        <v>41</v>
      </c>
      <c r="F2" s="242"/>
      <c r="G2" s="242"/>
      <c r="H2" s="242"/>
      <c r="I2" s="242"/>
      <c r="J2" s="242"/>
    </row>
    <row r="3" spans="1:10" ht="18" x14ac:dyDescent="0.25">
      <c r="A3" s="172"/>
      <c r="B3" s="173"/>
      <c r="C3" s="8" t="s">
        <v>58</v>
      </c>
      <c r="D3" s="9" t="s">
        <v>59</v>
      </c>
      <c r="E3" s="9" t="s">
        <v>60</v>
      </c>
      <c r="F3" s="9" t="s">
        <v>61</v>
      </c>
      <c r="G3" s="8" t="s">
        <v>62</v>
      </c>
      <c r="H3" s="8" t="s">
        <v>63</v>
      </c>
      <c r="I3" s="8" t="s">
        <v>64</v>
      </c>
      <c r="J3" s="8" t="s">
        <v>65</v>
      </c>
    </row>
    <row r="4" spans="1:10" ht="18" x14ac:dyDescent="0.25">
      <c r="A4" s="240" t="s">
        <v>130</v>
      </c>
      <c r="B4" s="240"/>
      <c r="C4" s="240"/>
      <c r="D4" s="240"/>
      <c r="E4" s="240"/>
      <c r="F4" s="240"/>
      <c r="G4" s="240"/>
      <c r="H4" s="240"/>
      <c r="I4" s="240"/>
      <c r="J4" s="240"/>
    </row>
    <row r="5" spans="1:10" s="27" customFormat="1" ht="90" x14ac:dyDescent="0.25">
      <c r="A5" s="35" t="s">
        <v>16</v>
      </c>
      <c r="B5" s="2" t="s">
        <v>23</v>
      </c>
      <c r="C5" s="24">
        <v>100</v>
      </c>
      <c r="D5" s="25">
        <v>43465</v>
      </c>
      <c r="E5" s="24">
        <v>100</v>
      </c>
      <c r="F5" s="24">
        <v>100</v>
      </c>
      <c r="G5" s="24">
        <v>100</v>
      </c>
      <c r="H5" s="24">
        <v>100</v>
      </c>
      <c r="I5" s="24">
        <v>100</v>
      </c>
      <c r="J5" s="24">
        <v>100</v>
      </c>
    </row>
    <row r="6" spans="1:10" s="27" customFormat="1" ht="72" x14ac:dyDescent="0.25">
      <c r="A6" s="35" t="s">
        <v>12</v>
      </c>
      <c r="B6" s="51" t="s">
        <v>24</v>
      </c>
      <c r="C6" s="24">
        <v>100</v>
      </c>
      <c r="D6" s="25">
        <v>43465</v>
      </c>
      <c r="E6" s="24">
        <v>100</v>
      </c>
      <c r="F6" s="24">
        <v>100</v>
      </c>
      <c r="G6" s="24">
        <v>100</v>
      </c>
      <c r="H6" s="24">
        <v>100</v>
      </c>
      <c r="I6" s="24">
        <v>100</v>
      </c>
      <c r="J6" s="24">
        <v>100</v>
      </c>
    </row>
    <row r="7" spans="1:10" s="27" customFormat="1" ht="108" x14ac:dyDescent="0.25">
      <c r="A7" s="35" t="s">
        <v>7</v>
      </c>
      <c r="B7" s="51" t="s">
        <v>25</v>
      </c>
      <c r="C7" s="24">
        <v>100</v>
      </c>
      <c r="D7" s="25">
        <v>43465</v>
      </c>
      <c r="E7" s="24">
        <v>100</v>
      </c>
      <c r="F7" s="24">
        <v>100</v>
      </c>
      <c r="G7" s="24">
        <v>100</v>
      </c>
      <c r="H7" s="24">
        <v>100</v>
      </c>
      <c r="I7" s="24">
        <v>100</v>
      </c>
      <c r="J7" s="24">
        <v>100</v>
      </c>
    </row>
    <row r="8" spans="1:10" ht="54" x14ac:dyDescent="0.25">
      <c r="A8" s="35" t="s">
        <v>8</v>
      </c>
      <c r="B8" s="51" t="s">
        <v>26</v>
      </c>
      <c r="C8" s="24">
        <v>100</v>
      </c>
      <c r="D8" s="25">
        <v>43465</v>
      </c>
      <c r="E8" s="24">
        <v>100</v>
      </c>
      <c r="F8" s="24">
        <v>100</v>
      </c>
      <c r="G8" s="24">
        <v>100</v>
      </c>
      <c r="H8" s="24">
        <v>100</v>
      </c>
      <c r="I8" s="24">
        <v>100</v>
      </c>
      <c r="J8" s="24">
        <v>100</v>
      </c>
    </row>
    <row r="9" spans="1:10" s="27" customFormat="1" ht="74.400000000000006" customHeight="1" x14ac:dyDescent="0.25">
      <c r="A9" s="35" t="s">
        <v>9</v>
      </c>
      <c r="B9" s="2" t="s">
        <v>166</v>
      </c>
      <c r="C9" s="39">
        <v>1</v>
      </c>
      <c r="D9" s="25">
        <v>43465</v>
      </c>
      <c r="E9" s="39">
        <v>1</v>
      </c>
      <c r="F9" s="39">
        <v>1</v>
      </c>
      <c r="G9" s="39">
        <v>1</v>
      </c>
      <c r="H9" s="39">
        <v>1</v>
      </c>
      <c r="I9" s="39">
        <v>1</v>
      </c>
      <c r="J9" s="39">
        <v>1</v>
      </c>
    </row>
    <row r="10" spans="1:10" ht="108" x14ac:dyDescent="0.25">
      <c r="A10" s="35" t="s">
        <v>13</v>
      </c>
      <c r="B10" s="46" t="s">
        <v>27</v>
      </c>
      <c r="C10" s="29"/>
      <c r="D10" s="25">
        <v>43465</v>
      </c>
      <c r="E10" s="28" t="s">
        <v>42</v>
      </c>
      <c r="F10" s="24">
        <v>100</v>
      </c>
      <c r="G10" s="24">
        <v>100</v>
      </c>
      <c r="H10" s="24">
        <v>100</v>
      </c>
      <c r="I10" s="24">
        <v>100</v>
      </c>
      <c r="J10" s="24">
        <v>100</v>
      </c>
    </row>
    <row r="11" spans="1:10" ht="54" x14ac:dyDescent="0.25">
      <c r="A11" s="35" t="s">
        <v>0</v>
      </c>
      <c r="B11" s="46" t="s">
        <v>28</v>
      </c>
      <c r="C11" s="29"/>
      <c r="D11" s="25">
        <v>43465</v>
      </c>
      <c r="E11" s="28" t="s">
        <v>42</v>
      </c>
      <c r="F11" s="24">
        <v>100</v>
      </c>
      <c r="G11" s="24">
        <v>100</v>
      </c>
      <c r="H11" s="24">
        <v>100</v>
      </c>
      <c r="I11" s="24">
        <v>100</v>
      </c>
      <c r="J11" s="24">
        <v>100</v>
      </c>
    </row>
    <row r="12" spans="1:10" ht="18" x14ac:dyDescent="0.25">
      <c r="A12" s="240" t="s">
        <v>131</v>
      </c>
      <c r="B12" s="240"/>
      <c r="C12" s="240"/>
      <c r="D12" s="240"/>
      <c r="E12" s="240"/>
      <c r="F12" s="240"/>
      <c r="G12" s="240"/>
      <c r="H12" s="240"/>
      <c r="I12" s="240"/>
      <c r="J12" s="240"/>
    </row>
    <row r="13" spans="1:10" ht="75" customHeight="1" x14ac:dyDescent="0.25">
      <c r="A13" s="35" t="s">
        <v>1</v>
      </c>
      <c r="B13" s="2" t="s">
        <v>29</v>
      </c>
      <c r="C13" s="194" t="s">
        <v>167</v>
      </c>
      <c r="D13" s="194"/>
      <c r="E13" s="194"/>
      <c r="F13" s="194"/>
      <c r="G13" s="194"/>
      <c r="H13" s="194"/>
      <c r="I13" s="194"/>
      <c r="J13" s="194"/>
    </row>
    <row r="14" spans="1:10" ht="54" x14ac:dyDescent="0.25">
      <c r="A14" s="35" t="s">
        <v>20</v>
      </c>
      <c r="B14" s="32" t="s">
        <v>30</v>
      </c>
      <c r="C14" s="194" t="s">
        <v>167</v>
      </c>
      <c r="D14" s="194"/>
      <c r="E14" s="194"/>
      <c r="F14" s="194"/>
      <c r="G14" s="194"/>
      <c r="H14" s="194"/>
      <c r="I14" s="194"/>
      <c r="J14" s="194"/>
    </row>
    <row r="15" spans="1:10" ht="144" x14ac:dyDescent="0.25">
      <c r="A15" s="35" t="s">
        <v>2</v>
      </c>
      <c r="B15" s="32" t="s">
        <v>31</v>
      </c>
      <c r="C15" s="194" t="s">
        <v>167</v>
      </c>
      <c r="D15" s="194"/>
      <c r="E15" s="194"/>
      <c r="F15" s="194"/>
      <c r="G15" s="194"/>
      <c r="H15" s="194"/>
      <c r="I15" s="194"/>
      <c r="J15" s="194"/>
    </row>
    <row r="16" spans="1:10" ht="72" x14ac:dyDescent="0.25">
      <c r="A16" s="35" t="s">
        <v>281</v>
      </c>
      <c r="B16" s="32" t="s">
        <v>32</v>
      </c>
      <c r="C16" s="194" t="s">
        <v>167</v>
      </c>
      <c r="D16" s="194"/>
      <c r="E16" s="194"/>
      <c r="F16" s="194"/>
      <c r="G16" s="194"/>
      <c r="H16" s="194"/>
      <c r="I16" s="194"/>
      <c r="J16" s="194"/>
    </row>
    <row r="17" spans="1:12" ht="90" x14ac:dyDescent="0.25">
      <c r="A17" s="35" t="s">
        <v>282</v>
      </c>
      <c r="B17" s="32" t="s">
        <v>33</v>
      </c>
      <c r="C17" s="194" t="s">
        <v>167</v>
      </c>
      <c r="D17" s="194"/>
      <c r="E17" s="194"/>
      <c r="F17" s="194"/>
      <c r="G17" s="194"/>
      <c r="H17" s="194"/>
      <c r="I17" s="194"/>
      <c r="J17" s="194"/>
    </row>
    <row r="18" spans="1:12" ht="18" x14ac:dyDescent="0.25">
      <c r="A18" s="240" t="s">
        <v>132</v>
      </c>
      <c r="B18" s="240"/>
      <c r="C18" s="240"/>
      <c r="D18" s="240"/>
      <c r="E18" s="240"/>
      <c r="F18" s="240"/>
      <c r="G18" s="240"/>
      <c r="H18" s="240"/>
      <c r="I18" s="240"/>
      <c r="J18" s="240"/>
    </row>
    <row r="19" spans="1:12" ht="54" x14ac:dyDescent="0.25">
      <c r="A19" s="35" t="s">
        <v>16</v>
      </c>
      <c r="B19" s="2" t="s">
        <v>34</v>
      </c>
      <c r="C19" s="194" t="s">
        <v>169</v>
      </c>
      <c r="D19" s="194"/>
      <c r="E19" s="194"/>
      <c r="F19" s="194"/>
      <c r="G19" s="194"/>
      <c r="H19" s="194"/>
      <c r="I19" s="194"/>
      <c r="J19" s="194"/>
    </row>
    <row r="20" spans="1:12" ht="108" x14ac:dyDescent="0.25">
      <c r="A20" s="35" t="s">
        <v>12</v>
      </c>
      <c r="B20" s="32" t="s">
        <v>35</v>
      </c>
      <c r="C20" s="194" t="s">
        <v>168</v>
      </c>
      <c r="D20" s="194"/>
      <c r="E20" s="194"/>
      <c r="F20" s="194"/>
      <c r="G20" s="194"/>
      <c r="H20" s="194"/>
      <c r="I20" s="194"/>
      <c r="J20" s="194"/>
    </row>
    <row r="21" spans="1:12" ht="18" x14ac:dyDescent="0.25">
      <c r="A21" s="240" t="s">
        <v>133</v>
      </c>
      <c r="B21" s="240"/>
      <c r="C21" s="240"/>
      <c r="D21" s="240"/>
      <c r="E21" s="240"/>
      <c r="F21" s="240"/>
      <c r="G21" s="240"/>
      <c r="H21" s="240"/>
      <c r="I21" s="240"/>
      <c r="J21" s="240"/>
    </row>
    <row r="22" spans="1:12" ht="91.2" customHeight="1" x14ac:dyDescent="0.25">
      <c r="A22" s="35" t="s">
        <v>283</v>
      </c>
      <c r="B22" s="2" t="s">
        <v>36</v>
      </c>
      <c r="C22" s="39" t="s">
        <v>42</v>
      </c>
      <c r="D22" s="25">
        <v>43465</v>
      </c>
      <c r="E22" s="39">
        <v>20</v>
      </c>
      <c r="F22" s="39" t="s">
        <v>42</v>
      </c>
      <c r="G22" s="39">
        <v>40</v>
      </c>
      <c r="H22" s="39" t="s">
        <v>42</v>
      </c>
      <c r="I22" s="39" t="s">
        <v>42</v>
      </c>
      <c r="J22" s="39">
        <v>70</v>
      </c>
    </row>
    <row r="23" spans="1:12" ht="162" customHeight="1" x14ac:dyDescent="0.25">
      <c r="A23" s="35" t="s">
        <v>284</v>
      </c>
      <c r="B23" s="2" t="s">
        <v>37</v>
      </c>
      <c r="C23" s="194" t="s">
        <v>170</v>
      </c>
      <c r="D23" s="194"/>
      <c r="E23" s="194"/>
      <c r="F23" s="194"/>
      <c r="G23" s="194"/>
      <c r="H23" s="194"/>
      <c r="I23" s="194"/>
      <c r="J23" s="194"/>
    </row>
    <row r="24" spans="1:12" ht="108" x14ac:dyDescent="0.25">
      <c r="A24" s="35" t="s">
        <v>285</v>
      </c>
      <c r="B24" s="2" t="s">
        <v>38</v>
      </c>
      <c r="C24" s="194" t="s">
        <v>170</v>
      </c>
      <c r="D24" s="194"/>
      <c r="E24" s="194"/>
      <c r="F24" s="194"/>
      <c r="G24" s="194"/>
      <c r="H24" s="194"/>
      <c r="I24" s="194"/>
      <c r="J24" s="194"/>
    </row>
    <row r="25" spans="1:12" ht="106.95" customHeight="1" x14ac:dyDescent="0.25">
      <c r="A25" s="35" t="s">
        <v>286</v>
      </c>
      <c r="B25" s="2" t="s">
        <v>39</v>
      </c>
      <c r="C25" s="243" t="s">
        <v>171</v>
      </c>
      <c r="D25" s="244"/>
      <c r="E25" s="244"/>
      <c r="F25" s="244"/>
      <c r="G25" s="244"/>
      <c r="H25" s="244"/>
      <c r="I25" s="244"/>
      <c r="J25" s="245"/>
    </row>
    <row r="26" spans="1:12" ht="52.95" customHeight="1" x14ac:dyDescent="0.25">
      <c r="A26" s="35" t="s">
        <v>287</v>
      </c>
      <c r="B26" s="2" t="s">
        <v>40</v>
      </c>
      <c r="C26" s="194" t="s">
        <v>172</v>
      </c>
      <c r="D26" s="194"/>
      <c r="E26" s="194"/>
      <c r="F26" s="194"/>
      <c r="G26" s="194"/>
      <c r="H26" s="194"/>
      <c r="I26" s="194"/>
      <c r="J26" s="194"/>
    </row>
    <row r="28" spans="1:12" ht="47.25" customHeight="1" x14ac:dyDescent="0.25">
      <c r="A28" s="176" t="s">
        <v>55</v>
      </c>
      <c r="B28" s="176"/>
      <c r="C28" s="176"/>
      <c r="D28" s="176"/>
      <c r="E28" s="176"/>
      <c r="F28" s="176"/>
      <c r="G28" s="176"/>
      <c r="H28" s="176"/>
      <c r="I28" s="176"/>
      <c r="J28" s="176"/>
      <c r="K28" s="176"/>
      <c r="L28" s="176"/>
    </row>
    <row r="29" spans="1:12" ht="18" customHeight="1" x14ac:dyDescent="0.25">
      <c r="A29" s="172" t="s">
        <v>253</v>
      </c>
      <c r="B29" s="173" t="s">
        <v>73</v>
      </c>
      <c r="C29" s="174" t="s">
        <v>52</v>
      </c>
      <c r="D29" s="173" t="s">
        <v>51</v>
      </c>
      <c r="E29" s="174" t="s">
        <v>69</v>
      </c>
      <c r="F29" s="174" t="s">
        <v>54</v>
      </c>
      <c r="G29" s="174"/>
      <c r="H29" s="174"/>
      <c r="I29" s="174"/>
      <c r="J29" s="174"/>
      <c r="K29" s="174"/>
      <c r="L29" s="174"/>
    </row>
    <row r="30" spans="1:12" ht="18" x14ac:dyDescent="0.25">
      <c r="A30" s="172"/>
      <c r="B30" s="173"/>
      <c r="C30" s="174"/>
      <c r="D30" s="173"/>
      <c r="E30" s="174"/>
      <c r="F30" s="37" t="s">
        <v>60</v>
      </c>
      <c r="G30" s="37" t="s">
        <v>61</v>
      </c>
      <c r="H30" s="38" t="s">
        <v>62</v>
      </c>
      <c r="I30" s="38" t="s">
        <v>63</v>
      </c>
      <c r="J30" s="38" t="s">
        <v>64</v>
      </c>
      <c r="K30" s="38" t="s">
        <v>65</v>
      </c>
      <c r="L30" s="38" t="s">
        <v>53</v>
      </c>
    </row>
    <row r="31" spans="1:12" ht="84.6" customHeight="1" x14ac:dyDescent="0.25">
      <c r="A31" s="156" t="s">
        <v>288</v>
      </c>
      <c r="B31" s="156"/>
      <c r="C31" s="156"/>
      <c r="D31" s="156"/>
      <c r="E31" s="156"/>
      <c r="F31" s="58">
        <f>F32</f>
        <v>0</v>
      </c>
      <c r="G31" s="58">
        <f t="shared" ref="G31:L31" si="0">G32</f>
        <v>7.4999999999999997E-2</v>
      </c>
      <c r="H31" s="58">
        <f t="shared" si="0"/>
        <v>0</v>
      </c>
      <c r="I31" s="58">
        <f t="shared" si="0"/>
        <v>0</v>
      </c>
      <c r="J31" s="58">
        <f t="shared" si="0"/>
        <v>0</v>
      </c>
      <c r="K31" s="58">
        <f t="shared" si="0"/>
        <v>0</v>
      </c>
      <c r="L31" s="58">
        <f t="shared" si="0"/>
        <v>7.4999999999999997E-2</v>
      </c>
    </row>
    <row r="32" spans="1:12" ht="18" x14ac:dyDescent="0.25">
      <c r="A32" s="185" t="s">
        <v>10</v>
      </c>
      <c r="B32" s="186" t="s">
        <v>289</v>
      </c>
      <c r="C32" s="184" t="s">
        <v>210</v>
      </c>
      <c r="D32" s="151" t="s">
        <v>314</v>
      </c>
      <c r="E32" s="36" t="s">
        <v>53</v>
      </c>
      <c r="F32" s="58">
        <f>F33+F34+F35</f>
        <v>0</v>
      </c>
      <c r="G32" s="58">
        <f t="shared" ref="G32:K32" si="1">G33+G34+G35</f>
        <v>7.4999999999999997E-2</v>
      </c>
      <c r="H32" s="58">
        <f t="shared" si="1"/>
        <v>0</v>
      </c>
      <c r="I32" s="58">
        <f t="shared" si="1"/>
        <v>0</v>
      </c>
      <c r="J32" s="58">
        <f t="shared" si="1"/>
        <v>0</v>
      </c>
      <c r="K32" s="58">
        <f t="shared" si="1"/>
        <v>0</v>
      </c>
      <c r="L32" s="58">
        <f>L33+L34+L35</f>
        <v>7.4999999999999997E-2</v>
      </c>
    </row>
    <row r="33" spans="1:12" ht="36" x14ac:dyDescent="0.25">
      <c r="A33" s="185"/>
      <c r="B33" s="186"/>
      <c r="C33" s="184"/>
      <c r="D33" s="151"/>
      <c r="E33" s="36" t="s">
        <v>70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f>F33+G33+H33+I33+J33+K33</f>
        <v>0</v>
      </c>
    </row>
    <row r="34" spans="1:12" ht="18" x14ac:dyDescent="0.25">
      <c r="A34" s="185"/>
      <c r="B34" s="186"/>
      <c r="C34" s="184"/>
      <c r="D34" s="151"/>
      <c r="E34" s="36" t="s">
        <v>71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f t="shared" ref="L34:L35" si="2">F34+G34+H34+I34+J34+K34</f>
        <v>0</v>
      </c>
    </row>
    <row r="35" spans="1:12" ht="18" x14ac:dyDescent="0.25">
      <c r="A35" s="185"/>
      <c r="B35" s="186"/>
      <c r="C35" s="184"/>
      <c r="D35" s="151"/>
      <c r="E35" s="36" t="s">
        <v>164</v>
      </c>
      <c r="F35" s="58">
        <v>0</v>
      </c>
      <c r="G35" s="58">
        <v>7.4999999999999997E-2</v>
      </c>
      <c r="H35" s="58">
        <v>0</v>
      </c>
      <c r="I35" s="58">
        <v>0</v>
      </c>
      <c r="J35" s="58">
        <v>0</v>
      </c>
      <c r="K35" s="58">
        <v>0</v>
      </c>
      <c r="L35" s="58">
        <f t="shared" si="2"/>
        <v>7.4999999999999997E-2</v>
      </c>
    </row>
    <row r="36" spans="1:12" ht="17.399999999999999" x14ac:dyDescent="0.25">
      <c r="A36" s="183" t="s">
        <v>74</v>
      </c>
      <c r="B36" s="183"/>
      <c r="C36" s="183"/>
      <c r="D36" s="183"/>
      <c r="E36" s="183"/>
      <c r="F36" s="65">
        <f>F37+F38+F39</f>
        <v>0</v>
      </c>
      <c r="G36" s="65">
        <f t="shared" ref="G36:L36" si="3">G37+G38+G39</f>
        <v>7.4999999999999997E-2</v>
      </c>
      <c r="H36" s="65">
        <f t="shared" si="3"/>
        <v>0</v>
      </c>
      <c r="I36" s="65">
        <f t="shared" si="3"/>
        <v>0</v>
      </c>
      <c r="J36" s="65">
        <f t="shared" si="3"/>
        <v>0</v>
      </c>
      <c r="K36" s="65">
        <f t="shared" si="3"/>
        <v>0</v>
      </c>
      <c r="L36" s="65">
        <f t="shared" si="3"/>
        <v>7.4999999999999997E-2</v>
      </c>
    </row>
    <row r="37" spans="1:12" ht="17.399999999999999" x14ac:dyDescent="0.25">
      <c r="A37" s="183" t="s">
        <v>70</v>
      </c>
      <c r="B37" s="183"/>
      <c r="C37" s="183"/>
      <c r="D37" s="183"/>
      <c r="E37" s="183"/>
      <c r="F37" s="65">
        <f>F33</f>
        <v>0</v>
      </c>
      <c r="G37" s="65">
        <f t="shared" ref="G37:K37" si="4">G33</f>
        <v>0</v>
      </c>
      <c r="H37" s="65">
        <f t="shared" si="4"/>
        <v>0</v>
      </c>
      <c r="I37" s="65">
        <f t="shared" si="4"/>
        <v>0</v>
      </c>
      <c r="J37" s="65">
        <f t="shared" si="4"/>
        <v>0</v>
      </c>
      <c r="K37" s="65">
        <f t="shared" si="4"/>
        <v>0</v>
      </c>
      <c r="L37" s="65">
        <f>F37+G37+H37+I37+J37+K37</f>
        <v>0</v>
      </c>
    </row>
    <row r="38" spans="1:12" ht="17.399999999999999" x14ac:dyDescent="0.25">
      <c r="A38" s="183" t="s">
        <v>71</v>
      </c>
      <c r="B38" s="183"/>
      <c r="C38" s="183"/>
      <c r="D38" s="183"/>
      <c r="E38" s="183"/>
      <c r="F38" s="65">
        <f t="shared" ref="F38:K39" si="5">F34</f>
        <v>0</v>
      </c>
      <c r="G38" s="65">
        <f t="shared" si="5"/>
        <v>0</v>
      </c>
      <c r="H38" s="65">
        <f t="shared" si="5"/>
        <v>0</v>
      </c>
      <c r="I38" s="65">
        <f t="shared" si="5"/>
        <v>0</v>
      </c>
      <c r="J38" s="65">
        <f t="shared" si="5"/>
        <v>0</v>
      </c>
      <c r="K38" s="65">
        <f t="shared" si="5"/>
        <v>0</v>
      </c>
      <c r="L38" s="65">
        <f t="shared" ref="L38:L39" si="6">F38+G38+H38+I38+J38+K38</f>
        <v>0</v>
      </c>
    </row>
    <row r="39" spans="1:12" ht="17.399999999999999" x14ac:dyDescent="0.25">
      <c r="A39" s="183" t="s">
        <v>72</v>
      </c>
      <c r="B39" s="183"/>
      <c r="C39" s="183"/>
      <c r="D39" s="183"/>
      <c r="E39" s="183"/>
      <c r="F39" s="65">
        <f t="shared" si="5"/>
        <v>0</v>
      </c>
      <c r="G39" s="65">
        <f t="shared" si="5"/>
        <v>7.4999999999999997E-2</v>
      </c>
      <c r="H39" s="65">
        <f t="shared" si="5"/>
        <v>0</v>
      </c>
      <c r="I39" s="65">
        <f t="shared" si="5"/>
        <v>0</v>
      </c>
      <c r="J39" s="65">
        <f t="shared" si="5"/>
        <v>0</v>
      </c>
      <c r="K39" s="65">
        <f t="shared" si="5"/>
        <v>0</v>
      </c>
      <c r="L39" s="65">
        <f t="shared" si="6"/>
        <v>7.4999999999999997E-2</v>
      </c>
    </row>
    <row r="63" ht="18.75" customHeight="1" x14ac:dyDescent="0.25"/>
    <row r="98" ht="18.75" customHeight="1" x14ac:dyDescent="0.25"/>
  </sheetData>
  <mergeCells count="36">
    <mergeCell ref="A36:E36"/>
    <mergeCell ref="A37:E37"/>
    <mergeCell ref="A38:E38"/>
    <mergeCell ref="A39:E39"/>
    <mergeCell ref="A31:E31"/>
    <mergeCell ref="A32:A35"/>
    <mergeCell ref="B32:B35"/>
    <mergeCell ref="C32:C35"/>
    <mergeCell ref="D32:D35"/>
    <mergeCell ref="C23:J23"/>
    <mergeCell ref="C24:J24"/>
    <mergeCell ref="C26:J26"/>
    <mergeCell ref="A28:L28"/>
    <mergeCell ref="A29:A30"/>
    <mergeCell ref="B29:B30"/>
    <mergeCell ref="C29:C30"/>
    <mergeCell ref="D29:D30"/>
    <mergeCell ref="E29:E30"/>
    <mergeCell ref="F29:L29"/>
    <mergeCell ref="C25:J25"/>
    <mergeCell ref="A4:J4"/>
    <mergeCell ref="A1:J1"/>
    <mergeCell ref="A2:A3"/>
    <mergeCell ref="B2:B3"/>
    <mergeCell ref="C2:D2"/>
    <mergeCell ref="E2:J2"/>
    <mergeCell ref="A12:J12"/>
    <mergeCell ref="C13:J13"/>
    <mergeCell ref="C14:J14"/>
    <mergeCell ref="C15:J15"/>
    <mergeCell ref="C16:J16"/>
    <mergeCell ref="C17:J17"/>
    <mergeCell ref="A18:J18"/>
    <mergeCell ref="C19:J19"/>
    <mergeCell ref="C20:J20"/>
    <mergeCell ref="A21:J21"/>
  </mergeCells>
  <pageMargins left="0.59055118110236227" right="0.59055118110236227" top="0.98425196850393704" bottom="0.59055118110236227" header="0.31496062992125984" footer="0.31496062992125984"/>
  <pageSetup paperSize="9" scale="4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view="pageBreakPreview" topLeftCell="A20" zoomScale="60" zoomScaleNormal="110" workbookViewId="0">
      <selection activeCell="M21" sqref="M21"/>
    </sheetView>
  </sheetViews>
  <sheetFormatPr defaultColWidth="9.109375" defaultRowHeight="18" x14ac:dyDescent="0.35"/>
  <cols>
    <col min="1" max="1" width="10.6640625" style="16" customWidth="1"/>
    <col min="2" max="2" width="54.88671875" style="16" customWidth="1"/>
    <col min="3" max="3" width="16.109375" style="12" customWidth="1"/>
    <col min="4" max="4" width="20.5546875" style="12" customWidth="1"/>
    <col min="5" max="5" width="22.33203125" style="12" customWidth="1"/>
    <col min="6" max="10" width="18.6640625" style="18" customWidth="1"/>
    <col min="11" max="12" width="18.109375" style="18" customWidth="1"/>
    <col min="13" max="17" width="12.6640625" style="12" customWidth="1"/>
    <col min="18" max="16384" width="9.109375" style="12"/>
  </cols>
  <sheetData>
    <row r="1" spans="1:12" ht="30" customHeight="1" x14ac:dyDescent="0.35">
      <c r="A1" s="177" t="s">
        <v>299</v>
      </c>
      <c r="B1" s="178" t="s">
        <v>165</v>
      </c>
      <c r="C1" s="178"/>
      <c r="D1" s="178"/>
      <c r="E1" s="178"/>
      <c r="F1" s="178"/>
      <c r="G1" s="178"/>
      <c r="H1" s="178"/>
      <c r="I1" s="178"/>
      <c r="J1" s="179"/>
      <c r="K1" s="10"/>
      <c r="L1" s="10"/>
    </row>
    <row r="2" spans="1:12" ht="18" customHeight="1" x14ac:dyDescent="0.35">
      <c r="A2" s="172" t="s">
        <v>239</v>
      </c>
      <c r="B2" s="173" t="s">
        <v>14</v>
      </c>
      <c r="C2" s="180" t="s">
        <v>15</v>
      </c>
      <c r="D2" s="181"/>
      <c r="E2" s="180" t="s">
        <v>41</v>
      </c>
      <c r="F2" s="182"/>
      <c r="G2" s="182"/>
      <c r="H2" s="182"/>
      <c r="I2" s="182"/>
      <c r="J2" s="181"/>
    </row>
    <row r="3" spans="1:12" x14ac:dyDescent="0.35">
      <c r="A3" s="172"/>
      <c r="B3" s="173"/>
      <c r="C3" s="8" t="s">
        <v>58</v>
      </c>
      <c r="D3" s="9" t="s">
        <v>59</v>
      </c>
      <c r="E3" s="9" t="s">
        <v>60</v>
      </c>
      <c r="F3" s="9" t="s">
        <v>61</v>
      </c>
      <c r="G3" s="8" t="s">
        <v>62</v>
      </c>
      <c r="H3" s="8" t="s">
        <v>63</v>
      </c>
      <c r="I3" s="8" t="s">
        <v>64</v>
      </c>
      <c r="J3" s="8" t="s">
        <v>65</v>
      </c>
    </row>
    <row r="4" spans="1:12" ht="38.25" customHeight="1" x14ac:dyDescent="0.35">
      <c r="A4" s="168" t="s">
        <v>137</v>
      </c>
      <c r="B4" s="169"/>
      <c r="C4" s="169"/>
      <c r="D4" s="169"/>
      <c r="E4" s="169"/>
      <c r="F4" s="169"/>
      <c r="G4" s="169"/>
      <c r="H4" s="169"/>
      <c r="I4" s="169"/>
      <c r="J4" s="215"/>
    </row>
    <row r="5" spans="1:12" ht="78" customHeight="1" x14ac:dyDescent="0.35">
      <c r="A5" s="14" t="s">
        <v>16</v>
      </c>
      <c r="B5" s="11" t="s">
        <v>138</v>
      </c>
      <c r="C5" s="6">
        <v>0</v>
      </c>
      <c r="D5" s="7" t="s">
        <v>139</v>
      </c>
      <c r="E5" s="6"/>
      <c r="F5" s="17">
        <v>1.4999999999999999E-4</v>
      </c>
      <c r="G5" s="15">
        <v>2.9999999999999997E-4</v>
      </c>
      <c r="H5" s="15">
        <v>4.4999999999999999E-4</v>
      </c>
      <c r="I5" s="15">
        <v>5.9999999999999995E-4</v>
      </c>
      <c r="J5" s="15">
        <v>7.4999999999999997E-3</v>
      </c>
    </row>
    <row r="6" spans="1:12" hidden="1" x14ac:dyDescent="0.35">
      <c r="A6" s="168" t="s">
        <v>141</v>
      </c>
      <c r="B6" s="169"/>
      <c r="C6" s="169"/>
      <c r="D6" s="169"/>
      <c r="E6" s="169"/>
      <c r="F6" s="246"/>
      <c r="G6" s="246"/>
      <c r="H6" s="246"/>
      <c r="I6" s="246"/>
      <c r="J6" s="247"/>
    </row>
    <row r="7" spans="1:12" ht="17.25" hidden="1" customHeight="1" x14ac:dyDescent="0.35">
      <c r="A7" s="14" t="s">
        <v>16</v>
      </c>
      <c r="B7" s="11" t="s">
        <v>140</v>
      </c>
      <c r="C7" s="6">
        <v>0</v>
      </c>
      <c r="D7" s="7" t="s">
        <v>142</v>
      </c>
      <c r="E7" s="6">
        <v>294</v>
      </c>
      <c r="F7" s="6">
        <v>310</v>
      </c>
      <c r="G7" s="6">
        <v>332</v>
      </c>
      <c r="H7" s="6">
        <v>419</v>
      </c>
      <c r="I7" s="6">
        <v>484</v>
      </c>
      <c r="J7" s="6">
        <v>495</v>
      </c>
    </row>
    <row r="8" spans="1:12" hidden="1" x14ac:dyDescent="0.35">
      <c r="A8" s="168" t="s">
        <v>143</v>
      </c>
      <c r="B8" s="169"/>
      <c r="C8" s="169"/>
      <c r="D8" s="169"/>
      <c r="E8" s="169"/>
      <c r="F8" s="169"/>
      <c r="G8" s="169"/>
      <c r="H8" s="169"/>
      <c r="I8" s="169"/>
      <c r="J8" s="215"/>
    </row>
    <row r="9" spans="1:12" ht="17.25" hidden="1" customHeight="1" x14ac:dyDescent="0.35">
      <c r="A9" s="14" t="s">
        <v>16</v>
      </c>
      <c r="B9" s="11" t="s">
        <v>144</v>
      </c>
      <c r="C9" s="6">
        <v>0.88500000000000001</v>
      </c>
      <c r="D9" s="7" t="s">
        <v>142</v>
      </c>
      <c r="E9" s="6">
        <v>2.65</v>
      </c>
      <c r="F9" s="6">
        <v>3.754</v>
      </c>
      <c r="G9" s="6">
        <v>4.9740000000000002</v>
      </c>
      <c r="H9" s="6">
        <v>7.157</v>
      </c>
      <c r="I9" s="6">
        <v>9.4550000000000001</v>
      </c>
      <c r="J9" s="6">
        <v>10.792</v>
      </c>
    </row>
    <row r="10" spans="1:12" ht="17.25" hidden="1" customHeight="1" x14ac:dyDescent="0.35">
      <c r="A10" s="14" t="s">
        <v>12</v>
      </c>
      <c r="B10" s="11" t="s">
        <v>145</v>
      </c>
      <c r="C10" s="6">
        <v>24</v>
      </c>
      <c r="D10" s="7" t="s">
        <v>116</v>
      </c>
      <c r="E10" s="6">
        <v>59</v>
      </c>
      <c r="F10" s="6">
        <v>118</v>
      </c>
      <c r="G10" s="6">
        <v>146</v>
      </c>
      <c r="H10" s="6">
        <v>175</v>
      </c>
      <c r="I10" s="6">
        <v>204</v>
      </c>
      <c r="J10" s="6">
        <v>232</v>
      </c>
    </row>
    <row r="11" spans="1:12" hidden="1" x14ac:dyDescent="0.35">
      <c r="A11" s="168" t="s">
        <v>150</v>
      </c>
      <c r="B11" s="169"/>
      <c r="C11" s="169"/>
      <c r="D11" s="169"/>
      <c r="E11" s="169"/>
      <c r="F11" s="169"/>
      <c r="G11" s="169"/>
      <c r="H11" s="169"/>
      <c r="I11" s="169"/>
      <c r="J11" s="215"/>
    </row>
    <row r="12" spans="1:12" ht="17.25" hidden="1" customHeight="1" x14ac:dyDescent="0.35">
      <c r="A12" s="14" t="s">
        <v>16</v>
      </c>
      <c r="B12" s="11" t="s">
        <v>146</v>
      </c>
      <c r="C12" s="6">
        <v>0</v>
      </c>
      <c r="D12" s="7" t="s">
        <v>116</v>
      </c>
      <c r="E12" s="6">
        <v>240</v>
      </c>
      <c r="F12" s="6">
        <v>212</v>
      </c>
      <c r="G12" s="6">
        <v>256</v>
      </c>
      <c r="H12" s="6">
        <v>286</v>
      </c>
      <c r="I12" s="6">
        <v>345</v>
      </c>
      <c r="J12" s="6">
        <v>391</v>
      </c>
    </row>
    <row r="13" spans="1:12" ht="108" hidden="1" x14ac:dyDescent="0.35">
      <c r="A13" s="14" t="s">
        <v>12</v>
      </c>
      <c r="B13" s="11" t="s">
        <v>147</v>
      </c>
      <c r="C13" s="6">
        <v>0</v>
      </c>
      <c r="D13" s="7" t="s">
        <v>116</v>
      </c>
      <c r="E13" s="6">
        <v>20</v>
      </c>
      <c r="F13" s="6">
        <v>12</v>
      </c>
      <c r="G13" s="6">
        <v>20</v>
      </c>
      <c r="H13" s="6">
        <v>24</v>
      </c>
      <c r="I13" s="6">
        <v>32</v>
      </c>
      <c r="J13" s="6">
        <v>46</v>
      </c>
    </row>
    <row r="14" spans="1:12" ht="126" hidden="1" x14ac:dyDescent="0.35">
      <c r="A14" s="14" t="s">
        <v>7</v>
      </c>
      <c r="B14" s="11" t="s">
        <v>148</v>
      </c>
      <c r="C14" s="6">
        <v>0</v>
      </c>
      <c r="D14" s="7" t="s">
        <v>116</v>
      </c>
      <c r="E14" s="6">
        <v>76</v>
      </c>
      <c r="F14" s="6">
        <v>52</v>
      </c>
      <c r="G14" s="6">
        <v>65</v>
      </c>
      <c r="H14" s="6">
        <v>84</v>
      </c>
      <c r="I14" s="6">
        <v>123</v>
      </c>
      <c r="J14" s="6">
        <v>141</v>
      </c>
    </row>
    <row r="15" spans="1:12" ht="17.25" hidden="1" customHeight="1" x14ac:dyDescent="0.35">
      <c r="A15" s="14" t="s">
        <v>8</v>
      </c>
      <c r="B15" s="11" t="s">
        <v>149</v>
      </c>
      <c r="C15" s="6">
        <v>0</v>
      </c>
      <c r="D15" s="7" t="s">
        <v>116</v>
      </c>
      <c r="E15" s="6">
        <v>144</v>
      </c>
      <c r="F15" s="6">
        <v>148</v>
      </c>
      <c r="G15" s="6">
        <v>171</v>
      </c>
      <c r="H15" s="6">
        <v>178</v>
      </c>
      <c r="I15" s="6">
        <v>190</v>
      </c>
      <c r="J15" s="6">
        <v>204</v>
      </c>
    </row>
    <row r="16" spans="1:12" ht="28.5" customHeight="1" x14ac:dyDescent="0.35">
      <c r="A16" s="168" t="s">
        <v>151</v>
      </c>
      <c r="B16" s="169"/>
      <c r="C16" s="169"/>
      <c r="D16" s="169"/>
      <c r="E16" s="169"/>
      <c r="F16" s="169"/>
      <c r="G16" s="169"/>
      <c r="H16" s="169"/>
      <c r="I16" s="169"/>
      <c r="J16" s="215"/>
    </row>
    <row r="17" spans="1:12" ht="90" hidden="1" x14ac:dyDescent="0.35">
      <c r="A17" s="14" t="s">
        <v>16</v>
      </c>
      <c r="B17" s="11" t="s">
        <v>152</v>
      </c>
      <c r="C17" s="6">
        <v>0</v>
      </c>
      <c r="D17" s="7" t="s">
        <v>116</v>
      </c>
      <c r="E17" s="6">
        <v>0.371</v>
      </c>
      <c r="F17" s="6">
        <v>1.4850000000000001</v>
      </c>
      <c r="G17" s="6">
        <v>2.7160000000000002</v>
      </c>
      <c r="H17" s="6">
        <v>3.9489999999999998</v>
      </c>
      <c r="I17" s="6">
        <v>5.1760000000000002</v>
      </c>
      <c r="J17" s="6">
        <v>6.415</v>
      </c>
    </row>
    <row r="18" spans="1:12" ht="54" hidden="1" x14ac:dyDescent="0.35">
      <c r="A18" s="14" t="s">
        <v>12</v>
      </c>
      <c r="B18" s="11" t="s">
        <v>153</v>
      </c>
      <c r="C18" s="6">
        <v>0</v>
      </c>
      <c r="D18" s="7" t="s">
        <v>116</v>
      </c>
      <c r="E18" s="6">
        <v>0.11</v>
      </c>
      <c r="F18" s="6">
        <v>0.27400000000000002</v>
      </c>
      <c r="G18" s="6">
        <v>0.438</v>
      </c>
      <c r="H18" s="6">
        <v>0.56000000000000005</v>
      </c>
      <c r="I18" s="6">
        <v>0.66900000000000004</v>
      </c>
      <c r="J18" s="6">
        <v>0.755</v>
      </c>
    </row>
    <row r="19" spans="1:12" ht="90" hidden="1" x14ac:dyDescent="0.35">
      <c r="A19" s="14" t="s">
        <v>7</v>
      </c>
      <c r="B19" s="11" t="s">
        <v>154</v>
      </c>
      <c r="C19" s="6">
        <v>0</v>
      </c>
      <c r="D19" s="7" t="s">
        <v>116</v>
      </c>
      <c r="E19" s="6">
        <v>1.1140000000000001</v>
      </c>
      <c r="F19" s="6">
        <v>2.2770000000000001</v>
      </c>
      <c r="G19" s="6">
        <v>3.4430000000000001</v>
      </c>
      <c r="H19" s="6">
        <v>4.1909999999999998</v>
      </c>
      <c r="I19" s="6">
        <v>4.9009999999999998</v>
      </c>
      <c r="J19" s="6">
        <v>5.516</v>
      </c>
    </row>
    <row r="20" spans="1:12" ht="54" x14ac:dyDescent="0.35">
      <c r="A20" s="14" t="s">
        <v>12</v>
      </c>
      <c r="B20" s="11" t="s">
        <v>155</v>
      </c>
      <c r="C20" s="6">
        <v>0</v>
      </c>
      <c r="D20" s="7" t="s">
        <v>116</v>
      </c>
      <c r="E20" s="13">
        <v>0.25541998214108502</v>
      </c>
      <c r="F20" s="13">
        <v>0.52615844825875591</v>
      </c>
      <c r="G20" s="13">
        <v>0.80201706518503812</v>
      </c>
      <c r="H20" s="13">
        <v>1.0574370473261239</v>
      </c>
      <c r="I20" s="13">
        <v>1.3026586962992359</v>
      </c>
      <c r="J20" s="13">
        <v>1.5070030757019546</v>
      </c>
    </row>
    <row r="21" spans="1:12" x14ac:dyDescent="0.35">
      <c r="A21" s="19"/>
      <c r="B21" s="20"/>
      <c r="C21" s="21"/>
      <c r="D21" s="22"/>
      <c r="E21" s="23"/>
      <c r="F21" s="23"/>
      <c r="G21" s="23"/>
      <c r="H21" s="23"/>
      <c r="I21" s="23"/>
      <c r="J21" s="23"/>
    </row>
    <row r="22" spans="1:12" ht="27" customHeight="1" x14ac:dyDescent="0.35">
      <c r="A22" s="176" t="s">
        <v>55</v>
      </c>
      <c r="B22" s="176"/>
      <c r="C22" s="176"/>
      <c r="D22" s="176"/>
      <c r="E22" s="176"/>
      <c r="F22" s="176"/>
      <c r="G22" s="176"/>
      <c r="H22" s="176"/>
      <c r="I22" s="176"/>
      <c r="J22" s="176"/>
      <c r="K22" s="176"/>
      <c r="L22" s="176"/>
    </row>
    <row r="23" spans="1:12" ht="18" customHeight="1" x14ac:dyDescent="0.35">
      <c r="A23" s="172" t="s">
        <v>253</v>
      </c>
      <c r="B23" s="173" t="s">
        <v>73</v>
      </c>
      <c r="C23" s="174" t="s">
        <v>52</v>
      </c>
      <c r="D23" s="174" t="s">
        <v>51</v>
      </c>
      <c r="E23" s="174" t="s">
        <v>69</v>
      </c>
      <c r="F23" s="174" t="s">
        <v>54</v>
      </c>
      <c r="G23" s="174"/>
      <c r="H23" s="174"/>
      <c r="I23" s="174"/>
      <c r="J23" s="174"/>
      <c r="K23" s="88"/>
      <c r="L23" s="88"/>
    </row>
    <row r="24" spans="1:12" ht="27.75" customHeight="1" x14ac:dyDescent="0.35">
      <c r="A24" s="172"/>
      <c r="B24" s="173"/>
      <c r="C24" s="174"/>
      <c r="D24" s="174"/>
      <c r="E24" s="174"/>
      <c r="F24" s="49" t="s">
        <v>60</v>
      </c>
      <c r="G24" s="49" t="s">
        <v>61</v>
      </c>
      <c r="H24" s="48" t="s">
        <v>62</v>
      </c>
      <c r="I24" s="48" t="s">
        <v>63</v>
      </c>
      <c r="J24" s="48" t="s">
        <v>64</v>
      </c>
      <c r="K24" s="48" t="s">
        <v>65</v>
      </c>
      <c r="L24" s="48" t="s">
        <v>53</v>
      </c>
    </row>
    <row r="25" spans="1:12" ht="40.200000000000003" customHeight="1" x14ac:dyDescent="0.35">
      <c r="A25" s="175" t="s">
        <v>290</v>
      </c>
      <c r="B25" s="175"/>
      <c r="C25" s="175"/>
      <c r="D25" s="175"/>
      <c r="E25" s="175"/>
      <c r="F25" s="143">
        <f>F26</f>
        <v>750</v>
      </c>
      <c r="G25" s="143">
        <f t="shared" ref="G25:L25" si="0">G26</f>
        <v>750</v>
      </c>
      <c r="H25" s="143">
        <f t="shared" si="0"/>
        <v>750</v>
      </c>
      <c r="I25" s="143">
        <f t="shared" si="0"/>
        <v>750</v>
      </c>
      <c r="J25" s="143">
        <f t="shared" si="0"/>
        <v>750</v>
      </c>
      <c r="K25" s="143">
        <f t="shared" si="0"/>
        <v>750</v>
      </c>
      <c r="L25" s="143">
        <f t="shared" si="0"/>
        <v>4500</v>
      </c>
    </row>
    <row r="26" spans="1:12" x14ac:dyDescent="0.35">
      <c r="A26" s="185" t="s">
        <v>10</v>
      </c>
      <c r="B26" s="186" t="s">
        <v>222</v>
      </c>
      <c r="C26" s="248" t="s">
        <v>313</v>
      </c>
      <c r="D26" s="184" t="s">
        <v>315</v>
      </c>
      <c r="E26" s="142" t="s">
        <v>53</v>
      </c>
      <c r="F26" s="142">
        <f>F27+F28+F29</f>
        <v>750</v>
      </c>
      <c r="G26" s="142">
        <f t="shared" ref="G26:K26" si="1">G27+G28+G29</f>
        <v>750</v>
      </c>
      <c r="H26" s="142">
        <f t="shared" si="1"/>
        <v>750</v>
      </c>
      <c r="I26" s="142">
        <f t="shared" si="1"/>
        <v>750</v>
      </c>
      <c r="J26" s="142">
        <f t="shared" si="1"/>
        <v>750</v>
      </c>
      <c r="K26" s="142">
        <f t="shared" si="1"/>
        <v>750</v>
      </c>
      <c r="L26" s="142">
        <f>F26+G26+H26+I26+J26+K26</f>
        <v>4500</v>
      </c>
    </row>
    <row r="27" spans="1:12" ht="36" x14ac:dyDescent="0.35">
      <c r="A27" s="185"/>
      <c r="B27" s="186"/>
      <c r="C27" s="248"/>
      <c r="D27" s="184"/>
      <c r="E27" s="142" t="s">
        <v>70</v>
      </c>
      <c r="F27" s="142">
        <v>0</v>
      </c>
      <c r="G27" s="142">
        <v>0</v>
      </c>
      <c r="H27" s="142">
        <v>0</v>
      </c>
      <c r="I27" s="142">
        <v>0</v>
      </c>
      <c r="J27" s="142">
        <v>0</v>
      </c>
      <c r="K27" s="142">
        <v>0</v>
      </c>
      <c r="L27" s="142">
        <f t="shared" ref="L27:L29" si="2">F27+G27+H27+I27+J27+K27</f>
        <v>0</v>
      </c>
    </row>
    <row r="28" spans="1:12" x14ac:dyDescent="0.35">
      <c r="A28" s="185"/>
      <c r="B28" s="186"/>
      <c r="C28" s="248"/>
      <c r="D28" s="184"/>
      <c r="E28" s="142" t="s">
        <v>71</v>
      </c>
      <c r="F28" s="142">
        <v>0</v>
      </c>
      <c r="G28" s="142">
        <v>0</v>
      </c>
      <c r="H28" s="142">
        <v>0</v>
      </c>
      <c r="I28" s="142">
        <v>0</v>
      </c>
      <c r="J28" s="142">
        <v>0</v>
      </c>
      <c r="K28" s="142">
        <v>0</v>
      </c>
      <c r="L28" s="142">
        <f t="shared" si="2"/>
        <v>0</v>
      </c>
    </row>
    <row r="29" spans="1:12" x14ac:dyDescent="0.35">
      <c r="A29" s="185"/>
      <c r="B29" s="186"/>
      <c r="C29" s="248"/>
      <c r="D29" s="184"/>
      <c r="E29" s="142" t="s">
        <v>164</v>
      </c>
      <c r="F29" s="142">
        <v>750</v>
      </c>
      <c r="G29" s="142">
        <v>750</v>
      </c>
      <c r="H29" s="142">
        <v>750</v>
      </c>
      <c r="I29" s="142">
        <v>750</v>
      </c>
      <c r="J29" s="142">
        <v>750</v>
      </c>
      <c r="K29" s="142">
        <v>750</v>
      </c>
      <c r="L29" s="142">
        <f t="shared" si="2"/>
        <v>4500</v>
      </c>
    </row>
    <row r="30" spans="1:12" ht="35.4" customHeight="1" x14ac:dyDescent="0.35">
      <c r="A30" s="175" t="s">
        <v>291</v>
      </c>
      <c r="B30" s="175"/>
      <c r="C30" s="175"/>
      <c r="D30" s="175"/>
      <c r="E30" s="175"/>
      <c r="F30" s="143">
        <f>F31</f>
        <v>50</v>
      </c>
      <c r="G30" s="143">
        <f t="shared" ref="G30:L30" si="3">G31</f>
        <v>50</v>
      </c>
      <c r="H30" s="143">
        <f t="shared" si="3"/>
        <v>50</v>
      </c>
      <c r="I30" s="143">
        <f t="shared" si="3"/>
        <v>50</v>
      </c>
      <c r="J30" s="143">
        <f t="shared" si="3"/>
        <v>50</v>
      </c>
      <c r="K30" s="143">
        <f t="shared" si="3"/>
        <v>50</v>
      </c>
      <c r="L30" s="143">
        <f t="shared" si="3"/>
        <v>50</v>
      </c>
    </row>
    <row r="31" spans="1:12" ht="18.75" customHeight="1" x14ac:dyDescent="0.35">
      <c r="A31" s="185" t="s">
        <v>5</v>
      </c>
      <c r="B31" s="186" t="s">
        <v>223</v>
      </c>
      <c r="C31" s="248" t="s">
        <v>313</v>
      </c>
      <c r="D31" s="184" t="s">
        <v>315</v>
      </c>
      <c r="E31" s="142" t="s">
        <v>53</v>
      </c>
      <c r="F31" s="142">
        <f>F32+F33+F34</f>
        <v>50</v>
      </c>
      <c r="G31" s="142">
        <f t="shared" ref="G31:L31" si="4">G32+G33+G34</f>
        <v>50</v>
      </c>
      <c r="H31" s="142">
        <f t="shared" si="4"/>
        <v>50</v>
      </c>
      <c r="I31" s="142">
        <f t="shared" si="4"/>
        <v>50</v>
      </c>
      <c r="J31" s="142">
        <f t="shared" si="4"/>
        <v>50</v>
      </c>
      <c r="K31" s="142">
        <f t="shared" si="4"/>
        <v>50</v>
      </c>
      <c r="L31" s="142">
        <f t="shared" si="4"/>
        <v>50</v>
      </c>
    </row>
    <row r="32" spans="1:12" ht="36" x14ac:dyDescent="0.35">
      <c r="A32" s="185"/>
      <c r="B32" s="186"/>
      <c r="C32" s="248"/>
      <c r="D32" s="184"/>
      <c r="E32" s="142" t="s">
        <v>70</v>
      </c>
      <c r="F32" s="142">
        <v>0</v>
      </c>
      <c r="G32" s="142">
        <v>0</v>
      </c>
      <c r="H32" s="142">
        <v>0</v>
      </c>
      <c r="I32" s="142">
        <v>0</v>
      </c>
      <c r="J32" s="142">
        <v>0</v>
      </c>
      <c r="K32" s="142">
        <v>0</v>
      </c>
      <c r="L32" s="142">
        <v>0</v>
      </c>
    </row>
    <row r="33" spans="1:12" x14ac:dyDescent="0.35">
      <c r="A33" s="185"/>
      <c r="B33" s="186"/>
      <c r="C33" s="248"/>
      <c r="D33" s="184"/>
      <c r="E33" s="142" t="s">
        <v>71</v>
      </c>
      <c r="F33" s="142">
        <v>0</v>
      </c>
      <c r="G33" s="142">
        <v>0</v>
      </c>
      <c r="H33" s="142">
        <v>0</v>
      </c>
      <c r="I33" s="142">
        <v>0</v>
      </c>
      <c r="J33" s="142">
        <v>0</v>
      </c>
      <c r="K33" s="142">
        <v>0</v>
      </c>
      <c r="L33" s="142">
        <v>0</v>
      </c>
    </row>
    <row r="34" spans="1:12" x14ac:dyDescent="0.35">
      <c r="A34" s="185"/>
      <c r="B34" s="186"/>
      <c r="C34" s="248"/>
      <c r="D34" s="184"/>
      <c r="E34" s="142" t="s">
        <v>164</v>
      </c>
      <c r="F34" s="142">
        <v>50</v>
      </c>
      <c r="G34" s="142">
        <v>50</v>
      </c>
      <c r="H34" s="142">
        <v>50</v>
      </c>
      <c r="I34" s="142">
        <v>50</v>
      </c>
      <c r="J34" s="142">
        <v>50</v>
      </c>
      <c r="K34" s="142">
        <v>50</v>
      </c>
      <c r="L34" s="142">
        <v>50</v>
      </c>
    </row>
    <row r="35" spans="1:12" x14ac:dyDescent="0.35">
      <c r="A35" s="183" t="s">
        <v>74</v>
      </c>
      <c r="B35" s="183"/>
      <c r="C35" s="183"/>
      <c r="D35" s="183"/>
      <c r="E35" s="183"/>
      <c r="F35" s="143">
        <f>F36+F37+F38</f>
        <v>800</v>
      </c>
      <c r="G35" s="143">
        <f t="shared" ref="G35:L35" si="5">G36+G37+G38</f>
        <v>800</v>
      </c>
      <c r="H35" s="143">
        <f t="shared" si="5"/>
        <v>800</v>
      </c>
      <c r="I35" s="143">
        <f t="shared" si="5"/>
        <v>800</v>
      </c>
      <c r="J35" s="143">
        <f t="shared" si="5"/>
        <v>800</v>
      </c>
      <c r="K35" s="143">
        <f t="shared" si="5"/>
        <v>800</v>
      </c>
      <c r="L35" s="143">
        <f t="shared" si="5"/>
        <v>4550</v>
      </c>
    </row>
    <row r="36" spans="1:12" x14ac:dyDescent="0.35">
      <c r="A36" s="183" t="s">
        <v>70</v>
      </c>
      <c r="B36" s="183"/>
      <c r="C36" s="183"/>
      <c r="D36" s="183"/>
      <c r="E36" s="183"/>
      <c r="F36" s="143">
        <f>F27+F32</f>
        <v>0</v>
      </c>
      <c r="G36" s="143">
        <f t="shared" ref="G36:L36" si="6">G27+G32</f>
        <v>0</v>
      </c>
      <c r="H36" s="143">
        <f t="shared" si="6"/>
        <v>0</v>
      </c>
      <c r="I36" s="143">
        <f t="shared" si="6"/>
        <v>0</v>
      </c>
      <c r="J36" s="143">
        <f t="shared" si="6"/>
        <v>0</v>
      </c>
      <c r="K36" s="143">
        <f t="shared" si="6"/>
        <v>0</v>
      </c>
      <c r="L36" s="143">
        <f t="shared" si="6"/>
        <v>0</v>
      </c>
    </row>
    <row r="37" spans="1:12" x14ac:dyDescent="0.35">
      <c r="A37" s="183" t="s">
        <v>71</v>
      </c>
      <c r="B37" s="183"/>
      <c r="C37" s="183"/>
      <c r="D37" s="183"/>
      <c r="E37" s="183"/>
      <c r="F37" s="143">
        <f t="shared" ref="F37:L38" si="7">F28+F33</f>
        <v>0</v>
      </c>
      <c r="G37" s="143">
        <f t="shared" si="7"/>
        <v>0</v>
      </c>
      <c r="H37" s="143">
        <f t="shared" si="7"/>
        <v>0</v>
      </c>
      <c r="I37" s="143">
        <f t="shared" si="7"/>
        <v>0</v>
      </c>
      <c r="J37" s="143">
        <f t="shared" si="7"/>
        <v>0</v>
      </c>
      <c r="K37" s="143">
        <f t="shared" si="7"/>
        <v>0</v>
      </c>
      <c r="L37" s="143">
        <f t="shared" si="7"/>
        <v>0</v>
      </c>
    </row>
    <row r="38" spans="1:12" x14ac:dyDescent="0.35">
      <c r="A38" s="183" t="s">
        <v>72</v>
      </c>
      <c r="B38" s="183"/>
      <c r="C38" s="183"/>
      <c r="D38" s="183"/>
      <c r="E38" s="183"/>
      <c r="F38" s="143">
        <f t="shared" si="7"/>
        <v>800</v>
      </c>
      <c r="G38" s="143">
        <f t="shared" si="7"/>
        <v>800</v>
      </c>
      <c r="H38" s="143">
        <f t="shared" si="7"/>
        <v>800</v>
      </c>
      <c r="I38" s="143">
        <f t="shared" si="7"/>
        <v>800</v>
      </c>
      <c r="J38" s="143">
        <f t="shared" si="7"/>
        <v>800</v>
      </c>
      <c r="K38" s="143">
        <f t="shared" si="7"/>
        <v>800</v>
      </c>
      <c r="L38" s="143">
        <f t="shared" si="7"/>
        <v>4550</v>
      </c>
    </row>
  </sheetData>
  <mergeCells count="31">
    <mergeCell ref="A1:J1"/>
    <mergeCell ref="A38:E38"/>
    <mergeCell ref="A35:E35"/>
    <mergeCell ref="A36:E36"/>
    <mergeCell ref="A30:E30"/>
    <mergeCell ref="A37:E37"/>
    <mergeCell ref="A31:A34"/>
    <mergeCell ref="B31:B34"/>
    <mergeCell ref="C31:C34"/>
    <mergeCell ref="D31:D34"/>
    <mergeCell ref="F23:J23"/>
    <mergeCell ref="A25:E25"/>
    <mergeCell ref="A26:A29"/>
    <mergeCell ref="B26:B29"/>
    <mergeCell ref="C26:C29"/>
    <mergeCell ref="D26:D29"/>
    <mergeCell ref="A23:A24"/>
    <mergeCell ref="B23:B24"/>
    <mergeCell ref="C23:C24"/>
    <mergeCell ref="D23:D24"/>
    <mergeCell ref="E23:E24"/>
    <mergeCell ref="A6:J6"/>
    <mergeCell ref="A8:J8"/>
    <mergeCell ref="A11:J11"/>
    <mergeCell ref="A16:J16"/>
    <mergeCell ref="A22:L22"/>
    <mergeCell ref="A4:J4"/>
    <mergeCell ref="A2:A3"/>
    <mergeCell ref="B2:B3"/>
    <mergeCell ref="C2:D2"/>
    <mergeCell ref="E2:J2"/>
  </mergeCells>
  <pageMargins left="0.59055118110236227" right="0.59055118110236227" top="0.98425196850393704" bottom="0.59055118110236227" header="0.31496062992125984" footer="0.31496062992125984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Здравоохранение</vt:lpstr>
      <vt:lpstr>Образование</vt:lpstr>
      <vt:lpstr>Демография</vt:lpstr>
      <vt:lpstr>Культура</vt:lpstr>
      <vt:lpstr>Жилье и горсреда</vt:lpstr>
      <vt:lpstr>Экология</vt:lpstr>
      <vt:lpstr>Цифровая экономика</vt:lpstr>
      <vt:lpstr>МСП</vt:lpstr>
      <vt:lpstr>МСП!Заголовки_для_печати</vt:lpstr>
      <vt:lpstr>'Цифровая экономика'!Заголовки_для_печати</vt:lpstr>
      <vt:lpstr>МСП!Область_печати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Митрофанова Екатерина Вадимовна</dc:creator>
  <cp:lastModifiedBy>Герасимова Зоя Николаевна</cp:lastModifiedBy>
  <cp:lastPrinted>2019-04-03T06:20:05Z</cp:lastPrinted>
  <dcterms:created xsi:type="dcterms:W3CDTF">2018-11-23T05:25:27Z</dcterms:created>
  <dcterms:modified xsi:type="dcterms:W3CDTF">2019-04-05T04:48:23Z</dcterms:modified>
</cp:coreProperties>
</file>